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САЙТ\Плановый\Итоги БКД\"/>
    </mc:Choice>
  </mc:AlternateContent>
  <bookViews>
    <workbookView xWindow="0" yWindow="180" windowWidth="28800" windowHeight="11565"/>
  </bookViews>
  <sheets>
    <sheet name="рабочий" sheetId="1" r:id="rId1"/>
  </sheets>
  <definedNames>
    <definedName name="_xlnm._FilterDatabase" localSheetId="0" hidden="1">рабочий!$A$2:$A$64</definedName>
    <definedName name="Z_017C4992_D6BF_4A0B_A6A2_86998913EE79_.wvu.FilterData" localSheetId="0" hidden="1">рабочий!$A$2:$A$64</definedName>
    <definedName name="Z_07BAD543_BA9D_4C3C_B445_1DB571A5D6FD_.wvu.FilterData" localSheetId="0" hidden="1">рабочий!$A$2:$A$64</definedName>
    <definedName name="Z_0FFD6343_A716_4378_840F_2AA7DD4B331C_.wvu.FilterData" localSheetId="0" hidden="1">рабочий!$A$2:$A$64</definedName>
    <definedName name="Z_15D8934A_6DE5_4FCF_B061_F50EE30BBE75_.wvu.FilterData" localSheetId="0" hidden="1">рабочий!$A$2:$A$64</definedName>
    <definedName name="Z_15E98B9B_994A_454F_9329_50BCF5E7AACB_.wvu.FilterData" localSheetId="0" hidden="1">рабочий!$A$2:$A$64</definedName>
    <definedName name="Z_2077B0EB_3ECB_4B54_BB37_497DFA2440FB_.wvu.FilterData" localSheetId="0" hidden="1">рабочий!$A$2:$A$64</definedName>
    <definedName name="Z_25BC1469_C58E_478A_AD81_87287F97070F_.wvu.FilterData" localSheetId="0" hidden="1">рабочий!$A$2:$A$64</definedName>
    <definedName name="Z_25BC1469_C58E_478A_AD81_87287F97070F_.wvu.PrintArea" localSheetId="0" hidden="1">рабочий!$A$1:$S$110</definedName>
    <definedName name="Z_25BC1469_C58E_478A_AD81_87287F97070F_.wvu.PrintTitles" localSheetId="0" hidden="1">рабочий!$3:$4</definedName>
    <definedName name="Z_27FF7AD7_F740_419B_8044_1BB20A96B775_.wvu.FilterData" localSheetId="0" hidden="1">рабочий!$A$2:$A$64</definedName>
    <definedName name="Z_2EAC6C66_A2EE_43D3_9498_CA9D8B180829_.wvu.FilterData" localSheetId="0" hidden="1">рабочий!$A$2:$A$64</definedName>
    <definedName name="Z_377BEED0_68B2_44B0_B64D_7D71986E1443_.wvu.FilterData" localSheetId="0" hidden="1">рабочий!$A$2:$A$64</definedName>
    <definedName name="Z_39660AC9_3579_4A82_AF08_5B7F1B9E854C_.wvu.FilterData" localSheetId="0" hidden="1">рабочий!$A$2:$A$64</definedName>
    <definedName name="Z_3B1DCCAC_735D_4E8E_8D3F_A7F38667341C_.wvu.FilterData" localSheetId="0" hidden="1">рабочий!$A$2:$A$64</definedName>
    <definedName name="Z_43A7A61C_28B1_43AE_9511_ABE832BEFB1B_.wvu.FilterData" localSheetId="0" hidden="1">рабочий!$A$2:$A$64</definedName>
    <definedName name="Z_4A3C862E_0B4D_414E_8B74_5A8A97FD4DDE_.wvu.FilterData" localSheetId="0" hidden="1">рабочий!$A$2:$A$64</definedName>
    <definedName name="Z_4CCBC5C2_9734_4B3A_BE34_AC3DD1CC26C1_.wvu.FilterData" localSheetId="0" hidden="1">рабочий!$A$2:$A$64</definedName>
    <definedName name="Z_505A09A0_C124_4B25_94F3_5D80100F69BC_.wvu.FilterData" localSheetId="0" hidden="1">рабочий!$A$2:$A$64</definedName>
    <definedName name="Z_52EFEA4D_FBB2_46DD_B067_7C03CD6E62E8_.wvu.FilterData" localSheetId="0" hidden="1">рабочий!$A$2:$A$64</definedName>
    <definedName name="Z_53158EE5_0322_4BDD_BEA3_AD8A74049C01_.wvu.FilterData" localSheetId="0" hidden="1">рабочий!$A$2:$A$64</definedName>
    <definedName name="Z_583BF7D2_85A5_4061_A14E_D3B43F760669_.wvu.FilterData" localSheetId="0" hidden="1">рабочий!$A$2:$A$64</definedName>
    <definedName name="Z_595E3A14_FF64_43F3_AB2C_402F4CD55234_.wvu.FilterData" localSheetId="0" hidden="1">рабочий!$A$2:$A$64</definedName>
    <definedName name="Z_5C820B89_28FC_4E77_BBD8_85D458B5EF31_.wvu.FilterData" localSheetId="0" hidden="1">рабочий!$A$2:$A$64</definedName>
    <definedName name="Z_5C84215F_13D7_4ECA_9E25_0D2F108580A7_.wvu.FilterData" localSheetId="0" hidden="1">рабочий!$A$2:$A$64</definedName>
    <definedName name="Z_5C84215F_13D7_4ECA_9E25_0D2F108580A7_.wvu.PrintArea" localSheetId="0" hidden="1">рабочий!$A$1:$R$119</definedName>
    <definedName name="Z_5C84215F_13D7_4ECA_9E25_0D2F108580A7_.wvu.PrintTitles" localSheetId="0" hidden="1">рабочий!$3:$4</definedName>
    <definedName name="Z_5CA43DC8_2DD4_40AC_A5D4_23966D79A458_.wvu.FilterData" localSheetId="0" hidden="1">рабочий!$A$2:$A$64</definedName>
    <definedName name="Z_64DE1E14_36E6_488D_88C5_E6B0EAA5AB4E_.wvu.FilterData" localSheetId="0" hidden="1">рабочий!$A$2:$A$64</definedName>
    <definedName name="Z_673B8476_8D6D_448A_B4B3_0019D1A8F0FA_.wvu.FilterData" localSheetId="0" hidden="1">рабочий!$A$2:$A$64</definedName>
    <definedName name="Z_67436AB6_D14E_400E_BB9E_31AF2C04DE03_.wvu.FilterData" localSheetId="0" hidden="1">рабочий!$A$2:$A$64</definedName>
    <definedName name="Z_682FA134_A965_4B7F_8913_FD757AF787D8_.wvu.FilterData" localSheetId="0" hidden="1">рабочий!$A$2:$A$64</definedName>
    <definedName name="Z_6A56C227_986E_46F1_B871_8155883FFF00_.wvu.FilterData" localSheetId="0" hidden="1">рабочий!$A$2:$A$64</definedName>
    <definedName name="Z_6C8A6434_F98B_4643_B3D6_34010BBF6A7F_.wvu.FilterData" localSheetId="0" hidden="1">рабочий!$A$2:$A$64</definedName>
    <definedName name="Z_6CB579C5_4FB2_4EC3_AED8_550A26A7AB6C_.wvu.FilterData" localSheetId="0" hidden="1">рабочий!$A$2:$A$64</definedName>
    <definedName name="Z_6D106EC4_7977_4D35_B688_183D406DD540_.wvu.FilterData" localSheetId="0" hidden="1">рабочий!$A$2:$A$64</definedName>
    <definedName name="Z_6D229B41_70EF_4F14_8673_1B5861894CAD_.wvu.FilterData" localSheetId="0" hidden="1">рабочий!$A$2:$A$64</definedName>
    <definedName name="Z_6E7E5587_3925_4137_B265_5C981E6A05CA_.wvu.FilterData" localSheetId="0" hidden="1">рабочий!$A$2:$A$64</definedName>
    <definedName name="Z_6E7E5587_3925_4137_B265_5C981E6A05CA_.wvu.PrintArea" localSheetId="0" hidden="1">рабочий!$A$1:$Q$110</definedName>
    <definedName name="Z_6E7E5587_3925_4137_B265_5C981E6A05CA_.wvu.PrintTitles" localSheetId="0" hidden="1">рабочий!$3:$4</definedName>
    <definedName name="Z_6E7E5587_3925_4137_B265_5C981E6A05CA_.wvu.Rows" localSheetId="0" hidden="1">рабочий!$6:$6</definedName>
    <definedName name="Z_705402AB_B406_4D80_9756_AF65CA46746C_.wvu.FilterData" localSheetId="0" hidden="1">рабочий!$A$2:$A$64</definedName>
    <definedName name="Z_7714B979_AE15_4AE4_9E87_EF4273FE08BA_.wvu.FilterData" localSheetId="0" hidden="1">рабочий!$A$2:$A$64</definedName>
    <definedName name="Z_7A882403_4ABE_470D_9D7A_06C249F55687_.wvu.FilterData" localSheetId="0" hidden="1">рабочий!$A$2:$A$64</definedName>
    <definedName name="Z_7A882403_4ABE_470D_9D7A_06C249F55687_.wvu.PrintArea" localSheetId="0" hidden="1">рабочий!$A$1:$S$110</definedName>
    <definedName name="Z_7A882403_4ABE_470D_9D7A_06C249F55687_.wvu.PrintTitles" localSheetId="0" hidden="1">рабочий!$3:$4</definedName>
    <definedName name="Z_7F71BD6B_A306_40DE_A5CD_4C598D2D3123_.wvu.FilterData" localSheetId="0" hidden="1">рабочий!$A$2:$A$64</definedName>
    <definedName name="Z_8421BC48_BA07_4ECD_A2AA_6E5B9E7E5845_.wvu.FilterData" localSheetId="0" hidden="1">рабочий!$A$2:$A$64</definedName>
    <definedName name="Z_845303D1_A3A7_43FD_86F4_2DB8D0C7A13B_.wvu.FilterData" localSheetId="0" hidden="1">рабочий!$A$2:$A$64</definedName>
    <definedName name="Z_85401985_F718_46E8_95EA_F73199F76CC4_.wvu.FilterData" localSheetId="0" hidden="1">рабочий!$A$2:$A$64</definedName>
    <definedName name="Z_8AB92F44_13A9_469D_9A61_9DA8F9170D8E_.wvu.FilterData" localSheetId="0" hidden="1">рабочий!$A$2:$A$64</definedName>
    <definedName name="Z_8DE24ACF_8625_4248_BCDD_CC6CBFF525E0_.wvu.FilterData" localSheetId="0" hidden="1">рабочий!$A$2:$A$64</definedName>
    <definedName name="Z_8F406CA0_863B_4AB5_9062_DBDCF32301A2_.wvu.FilterData" localSheetId="0" hidden="1">рабочий!$A$2:$A$64</definedName>
    <definedName name="Z_9B7D4A99_72A1_470A_B45E_3C20BAB128AC_.wvu.FilterData" localSheetId="0" hidden="1">рабочий!$A$2:$A$64</definedName>
    <definedName name="Z_9D3F194E_EFA3_4A29_8A46_2936539BD7C3_.wvu.FilterData" localSheetId="0" hidden="1">рабочий!$A$2:$A$64</definedName>
    <definedName name="Z_A1E81BE2_A02E_4C21_A533_6708568EAC28_.wvu.FilterData" localSheetId="0" hidden="1">рабочий!$A$2:$A$64</definedName>
    <definedName name="Z_ADC5196E_B1AD_4E70_8E21_5D4C2D7F0332_.wvu.FilterData" localSheetId="0" hidden="1">рабочий!$A$2:$A$64</definedName>
    <definedName name="Z_B2CD58DA_1561_4C96_86DF_C62F3E1F6CCC_.wvu.FilterData" localSheetId="0" hidden="1">рабочий!$A$2:$A$64</definedName>
    <definedName name="Z_B9B795A5_02BC_4805_9EC8_B7FD816197AF_.wvu.Cols" localSheetId="0" hidden="1">рабочий!$M:$Q</definedName>
    <definedName name="Z_B9B795A5_02BC_4805_9EC8_B7FD816197AF_.wvu.FilterData" localSheetId="0" hidden="1">рабочий!$A$2:$A$64</definedName>
    <definedName name="Z_B9B795A5_02BC_4805_9EC8_B7FD816197AF_.wvu.PrintArea" localSheetId="0" hidden="1">рабочий!$A$1:$Q$112</definedName>
    <definedName name="Z_B9B795A5_02BC_4805_9EC8_B7FD816197AF_.wvu.PrintTitles" localSheetId="0" hidden="1">рабочий!$3:$4</definedName>
    <definedName name="Z_BE17651F_210C_4340_B780_B20FC3F2B1CE_.wvu.FilterData" localSheetId="0" hidden="1">рабочий!$A$2:$A$64</definedName>
    <definedName name="Z_C2518C7A_8B30_40FD_81DC_015E2088D3CE_.wvu.FilterData" localSheetId="0" hidden="1">рабочий!$A$2:$A$64</definedName>
    <definedName name="Z_C77F39CA_BD9A_4FA8_83C3_00E3872FEFDE_.wvu.FilterData" localSheetId="0" hidden="1">рабочий!$A$2:$A$64</definedName>
    <definedName name="Z_CABFF289_EB55_4975_8D7B_B9E2B1BA1C3F_.wvu.FilterData" localSheetId="0" hidden="1">рабочий!$A$2:$A$64</definedName>
    <definedName name="Z_CABFF289_EB55_4975_8D7B_B9E2B1BA1C3F_.wvu.PrintArea" localSheetId="0" hidden="1">рабочий!$A$1:$Q$110</definedName>
    <definedName name="Z_CABFF289_EB55_4975_8D7B_B9E2B1BA1C3F_.wvu.PrintTitles" localSheetId="0" hidden="1">рабочий!$3:$4</definedName>
    <definedName name="Z_CC5CD105_57E6_4B82_9DFD_5B6464BD6EF0_.wvu.FilterData" localSheetId="0" hidden="1">рабочий!$A$2:$A$64</definedName>
    <definedName name="Z_CEC60944_B927_4E8D_97A1_8FE1C210E3C5_.wvu.FilterData" localSheetId="0" hidden="1">рабочий!$A$2:$A$64</definedName>
    <definedName name="Z_D2884254_EF44_4670_8DB1_2DA4C84DC127_.wvu.FilterData" localSheetId="0" hidden="1">рабочий!$A$2:$A$64</definedName>
    <definedName name="Z_D2AFF832_AE05_47B8_BFA8_F0EC92731CD1_.wvu.FilterData" localSheetId="0" hidden="1">рабочий!$A$2:$A$64</definedName>
    <definedName name="Z_D637B94E_5FFC_4F3A_B79D_E7A18B6FC213_.wvu.FilterData" localSheetId="0" hidden="1">рабочий!$A$2:$A$64</definedName>
    <definedName name="Z_D8624D98_16F7_4756_9E38_7B752B5E95DF_.wvu.FilterData" localSheetId="0" hidden="1">рабочий!$A$2:$A$64</definedName>
    <definedName name="Z_DC2ECBF9_7B3E_4E8F_83E1_96E4B9CA1128_.wvu.FilterData" localSheetId="0" hidden="1">рабочий!$A$2:$A$64</definedName>
    <definedName name="Z_DFBF8DE3_A53B_43A5_B765_0163F649E0F0_.wvu.FilterData" localSheetId="0" hidden="1">рабочий!$A$2:$A$64</definedName>
    <definedName name="Z_E26A774D_5962_470D_A394_79847C389E93_.wvu.FilterData" localSheetId="0" hidden="1">рабочий!$A$2:$A$64</definedName>
    <definedName name="Z_E62C9C72_10ED_41CD_B1CB_88B0DC0EF0A3_.wvu.FilterData" localSheetId="0" hidden="1">рабочий!$A$2:$A$64</definedName>
    <definedName name="Z_E8EEB775_6FCE_4760_8558_1CDCE69F13F5_.wvu.FilterData" localSheetId="0" hidden="1">рабочий!$A$2:$A$64</definedName>
    <definedName name="Z_F46AE4C8_54EB_4154_A1B1_1ED78DD5B6F2_.wvu.FilterData" localSheetId="0" hidden="1">рабочий!$A$2:$A$64</definedName>
    <definedName name="Z_F9BA1589_D291_4F2E_ABCE_5F52D440E8EA_.wvu.FilterData" localSheetId="0" hidden="1">рабочий!$A$2:$A$64</definedName>
    <definedName name="Z_FBA44EDE_1BDD_40E4_B4E9_D194131A79E0_.wvu.FilterData" localSheetId="0" hidden="1">рабочий!$A$2:$A$64</definedName>
    <definedName name="Z_FD309787_0FCA_443C_BF74_33D97510A26C_.wvu.FilterData" localSheetId="0" hidden="1">рабочий!$A$2:$A$64</definedName>
    <definedName name="_xlnm.Print_Titles" localSheetId="0">рабочий!$3:$4</definedName>
    <definedName name="_xlnm.Print_Area" localSheetId="0">рабочий!$A$1:$Q$110</definedName>
  </definedNames>
  <calcPr calcId="162913"/>
  <customWorkbookViews>
    <customWorkbookView name="Македон Инесса Юрьевна - Личное представление" guid="{CABFF289-EB55-4975-8D7B-B9E2B1BA1C3F}" mergeInterval="0" personalView="1" maximized="1" windowWidth="1916" windowHeight="755" activeSheetId="1"/>
    <customWorkbookView name="Тимофеева Ольга Евгеньевна - Личное представление" guid="{6E7E5587-3925-4137-B265-5C981E6A05CA}" mergeInterval="0" personalView="1" maximized="1" windowWidth="1916" windowHeight="754" activeSheetId="1"/>
    <customWorkbookView name="Пушкарская Екатерина Юрьевна - Личное представление" guid="{5C84215F-13D7-4ECA-9E25-0D2F108580A7}" mergeInterval="0" personalView="1" maximized="1" windowWidth="1916" windowHeight="855" activeSheetId="1"/>
    <customWorkbookView name="Долгих Елена Викторовна - Личное представление" guid="{25BC1469-C58E-478A-AD81-87287F97070F}" mergeInterval="0" personalView="1" maximized="1" windowWidth="1916" windowHeight="774" activeSheetId="1"/>
    <customWorkbookView name="Громенко Елена Николаевна - Личное представление" guid="{B9B795A5-02BC-4805-9EC8-B7FD816197AF}" mergeInterval="0" personalView="1" maximized="1" xWindow="-8" yWindow="-8" windowWidth="1936" windowHeight="1056" activeSheetId="1"/>
    <customWorkbookView name="Шибанова Алёна Алексеевна - Личное представление" guid="{7A882403-4ABE-470D-9D7A-06C249F55687}" mergeInterval="0" personalView="1" maximized="1" windowWidth="1916" windowHeight="813" activeSheetId="1"/>
  </customWorkbookViews>
</workbook>
</file>

<file path=xl/calcChain.xml><?xml version="1.0" encoding="utf-8"?>
<calcChain xmlns="http://schemas.openxmlformats.org/spreadsheetml/2006/main">
  <c r="Q107" i="1" l="1"/>
  <c r="H107" i="1"/>
  <c r="F108" i="1"/>
  <c r="E108" i="1"/>
  <c r="Q106" i="1" l="1"/>
  <c r="H106" i="1"/>
  <c r="K93" i="1" l="1"/>
  <c r="K91" i="1" s="1"/>
  <c r="O87" i="1"/>
  <c r="M87" i="1"/>
  <c r="Q90" i="1"/>
  <c r="Q89" i="1"/>
  <c r="K87" i="1"/>
  <c r="I87" i="1"/>
  <c r="H89" i="1"/>
  <c r="H87" i="1" s="1"/>
  <c r="Q88" i="1"/>
  <c r="Q87" i="1" l="1"/>
  <c r="H94" i="1" l="1"/>
  <c r="H93" i="1" s="1"/>
  <c r="H91" i="1" s="1"/>
  <c r="O91" i="1"/>
  <c r="Q93" i="1"/>
  <c r="Q92" i="1"/>
  <c r="Q91" i="1" s="1"/>
  <c r="K76" i="1"/>
  <c r="H81" i="1" l="1"/>
  <c r="M21" i="1"/>
  <c r="Q17" i="1"/>
  <c r="S85" i="1" l="1"/>
  <c r="Q105" i="1"/>
  <c r="N108" i="1"/>
  <c r="H17" i="1"/>
  <c r="H105" i="1"/>
  <c r="H9" i="1"/>
  <c r="F21" i="1" l="1"/>
  <c r="Q104" i="1" l="1"/>
  <c r="Q103" i="1"/>
  <c r="Q102" i="1"/>
  <c r="Q100" i="1"/>
  <c r="Q99" i="1"/>
  <c r="Q98" i="1"/>
  <c r="Q97" i="1"/>
  <c r="Q96" i="1"/>
  <c r="H75" i="1"/>
  <c r="M101" i="1" l="1"/>
  <c r="M108" i="1" s="1"/>
  <c r="Q108" i="1" s="1"/>
  <c r="Q101" i="1" l="1"/>
  <c r="O108" i="1" l="1"/>
  <c r="P108" i="1"/>
  <c r="N85" i="1"/>
  <c r="O85" i="1"/>
  <c r="P85" i="1"/>
  <c r="M85" i="1"/>
  <c r="Q8" i="1"/>
  <c r="Q9" i="1"/>
  <c r="Q10" i="1"/>
  <c r="Q11" i="1"/>
  <c r="Q12" i="1"/>
  <c r="Q13" i="1"/>
  <c r="Q14" i="1"/>
  <c r="Q15" i="1"/>
  <c r="Q16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6" i="1"/>
  <c r="Q77" i="1"/>
  <c r="Q78" i="1"/>
  <c r="Q79" i="1"/>
  <c r="Q80" i="1"/>
  <c r="Q81" i="1"/>
  <c r="Q82" i="1"/>
  <c r="Q83" i="1"/>
  <c r="Q84" i="1"/>
  <c r="Q7" i="1"/>
  <c r="Q85" i="1" l="1"/>
  <c r="Q110" i="1" s="1"/>
  <c r="H7" i="1" l="1"/>
  <c r="H8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E67" i="1"/>
  <c r="E85" i="1" s="1"/>
  <c r="E110" i="1" s="1"/>
  <c r="H67" i="1"/>
  <c r="H68" i="1"/>
  <c r="I69" i="1"/>
  <c r="H69" i="1" s="1"/>
  <c r="H70" i="1"/>
  <c r="H71" i="1"/>
  <c r="H73" i="1"/>
  <c r="H74" i="1"/>
  <c r="H76" i="1"/>
  <c r="H77" i="1"/>
  <c r="H78" i="1"/>
  <c r="H79" i="1"/>
  <c r="H80" i="1"/>
  <c r="H83" i="1"/>
  <c r="H84" i="1"/>
  <c r="F85" i="1"/>
  <c r="G85" i="1"/>
  <c r="J85" i="1"/>
  <c r="K85" i="1"/>
  <c r="L85" i="1"/>
  <c r="H96" i="1"/>
  <c r="H97" i="1"/>
  <c r="H98" i="1"/>
  <c r="I99" i="1"/>
  <c r="I108" i="1" s="1"/>
  <c r="J99" i="1"/>
  <c r="J108" i="1" s="1"/>
  <c r="H100" i="1"/>
  <c r="H101" i="1"/>
  <c r="H102" i="1"/>
  <c r="H103" i="1"/>
  <c r="H104" i="1"/>
  <c r="G108" i="1"/>
  <c r="K108" i="1"/>
  <c r="L108" i="1"/>
  <c r="H109" i="1"/>
  <c r="H111" i="1"/>
  <c r="H112" i="1"/>
  <c r="H115" i="1"/>
  <c r="H116" i="1"/>
  <c r="H117" i="1"/>
  <c r="H118" i="1"/>
  <c r="H119" i="1"/>
  <c r="H120" i="1"/>
  <c r="H121" i="1"/>
  <c r="H122" i="1"/>
  <c r="H123" i="1"/>
  <c r="H124" i="1"/>
  <c r="I85" i="1" l="1"/>
  <c r="H99" i="1"/>
  <c r="H108" i="1" s="1"/>
  <c r="F110" i="1"/>
  <c r="H85" i="1"/>
</calcChain>
</file>

<file path=xl/sharedStrings.xml><?xml version="1.0" encoding="utf-8"?>
<sst xmlns="http://schemas.openxmlformats.org/spreadsheetml/2006/main" count="333" uniqueCount="253">
  <si>
    <t>№</t>
  </si>
  <si>
    <t>Наименование объекта</t>
  </si>
  <si>
    <t>Автомобильные дороги регионального и межмуниципального значения Новосибирской области</t>
  </si>
  <si>
    <t>Планируемая дата завершения работ</t>
  </si>
  <si>
    <t>Мощность объекта (план), км</t>
  </si>
  <si>
    <t>Мощность объекта (факт), км</t>
  </si>
  <si>
    <t>Подрядная организация</t>
  </si>
  <si>
    <t>АО "Новосибирскавтодор"</t>
  </si>
  <si>
    <t>ООО "Здвинское ДСУ"</t>
  </si>
  <si>
    <t>ООО "СоюзДорСтрой"</t>
  </si>
  <si>
    <t>ООО Инвестройпроект</t>
  </si>
  <si>
    <t>ООО "Люкс"</t>
  </si>
  <si>
    <t>Фактическая дата завершения работ</t>
  </si>
  <si>
    <t>Ремонт а/д  Андреевка-Теренгуль-III Интернационал-Чулаково, участок работ  км 11+900 -км 13+200 в Баганском районе Новосибирской области</t>
  </si>
  <si>
    <t>Ремонт а/д "Баган - Палецкое - Кучугур (в гр. района)" км 30+000 - км 32+000 в Баганском районе</t>
  </si>
  <si>
    <t>Ремонт а/д "Здвинск - Довольное - 17 км а/д "К-09" км 55+186 - км 56+620, км 59+239 - км 62+589, км 112+649 - км 114+149 в Доволенском районе</t>
  </si>
  <si>
    <t>Ремонт а/д "Здвинск - Барабинск" км 52+000 - км 54+000;  в Барабинском районе</t>
  </si>
  <si>
    <t>Ремонт а/д "Чаны - Венгерово - Кыштовка" км 46+030 - км 48+030 в Венгеровском районе</t>
  </si>
  <si>
    <t>Ремонт а/д "Куйбышев - Венгерово - гр. Омской области (старый Московский тракт)" км 123+806 - км 124+806 в Венгеровском районе</t>
  </si>
  <si>
    <t>Ремонт а/д "Куйбышев - Северное" км 24+000 - км 29+000 в Куйбышевском районе</t>
  </si>
  <si>
    <t>Ремонт а/д "Чаны - Венгерово - Кыштовка" км 16+750 - км 23+000; км 28+250 - км 33+250 в Чановском районе</t>
  </si>
  <si>
    <t>Ремонт а/д "Здвинск-Барабинск" в Здвинском районе Новосибирской области</t>
  </si>
  <si>
    <t>Ремонт а/д "129 км а/д "Р-255" - Тогучин - Карпысак" км 13+327,54 - км 15+627,54 в Болотнинском районе</t>
  </si>
  <si>
    <t>Ремонт а/д "72 км а/д "Р-256" - Легостаево - Чемское - 76 км а/д "К-16" (в гр. района)" км 43+990 - км 52+490 в Искитимском районе</t>
  </si>
  <si>
    <t>Ремонт а/д "2 км а/д "Н-1910" - Новый Порос" км 2+300 - км 3+800 в Мошковском районе</t>
  </si>
  <si>
    <t>Ремонт а/д "71 км а/д Р-256" - Легостаево - Чемское - 76 км а/д "К-16"(в гр. района)" км 97+000 - км 100+501 в Тогучинском районе</t>
  </si>
  <si>
    <t>Ремонт а/д "71 км а/д "М-52" - Легостаево - Чемское - 76 км а/д "К-16"(в гр. района)" км 114+210 - км 116+240,58 в Тогучинском районе</t>
  </si>
  <si>
    <t>Ремонт а/д "Корнилово - Кармановка" км 3+000 - км 3+700 в Болотнинском районе</t>
  </si>
  <si>
    <t>Ремонт а/д "Здвинск - Довольное - 17 км а/д "К-09" км 0+000 - км 7+000 в Здвинском районе</t>
  </si>
  <si>
    <t>Ремонт а/д "203 км а/д "К-17р" - Каргат" км 55+120 - км 59+120 в Каргатском районе</t>
  </si>
  <si>
    <t>Ремонт а/д "1286 км а/д "Р-254" - Каргат (восточный)" км 0+000 - км 2+001 в Каргатском районе</t>
  </si>
  <si>
    <t>Ремонт а/д "35 км а/д "Н-0901" - Иванкино" в Каргатском районе</t>
  </si>
  <si>
    <t>Ремонт а/д "57 км а/д "К-12"- Вьюны - Новотроицк - Юрт-Акбалык" км 49+000 - км 51+000 в Колыванском районе</t>
  </si>
  <si>
    <t>Ремонт а/д "Коченево - Целинное" км 15+000 - км 17+000 в Коченевском районе</t>
  </si>
  <si>
    <t>Ремонт а/д "1408 км а/д "Р-254" - Крутологово" км 22+700 - км 25+200 в Коченевском районе</t>
  </si>
  <si>
    <t>Ремонт а/д "203 км а/д "К-17р" - Каргат" км 2+000 - км 4+000 в Кочковском районе</t>
  </si>
  <si>
    <t>Ремонт а/д "67 км а/д "К-17р" - Верх-Ирмень - Березовка - Верх-Чик - гр. Коченевского района" км 29+500 - км 31+500 в Ордынском районе</t>
  </si>
  <si>
    <t>Ремонт а/д "Новосибирск - Кочки - Павлодар (в пред. РФ)" км 195+000 - км 200+000 в Кочковском районе</t>
  </si>
  <si>
    <t>Ремонт а/д "296 км а/д "К-17р" - Полойка - Травное - Довольное (в гр. района)" км 1+750 - км 3+750, км 18+250 - км 19+350 в Краснозерском районе</t>
  </si>
  <si>
    <t>Ремонт а/д "Новосибирск-Кочки-Павлодар (в пред. РФ) " км 277+328 - км 281+406 в Краснозерском районе</t>
  </si>
  <si>
    <t>Ремонт а/д "Барабинск - Куйбышев" км 9+853 - км 10+114 в Куйбышевском районе</t>
  </si>
  <si>
    <t>Ремонт а/д "Абрамово - Старогребенщиково - Осинцево" км 6+926 - км 9+926 в Куйбышевском районе</t>
  </si>
  <si>
    <t>Ремонт а/д "37 км а/д "К-22" - Булатово - аул Омь" км 1+000 - км 3+010 в Куйбышевском районе</t>
  </si>
  <si>
    <t>Ремонт а/д "66 км а/д "Н-1408"- Ушково - Михайловка " км 24+127 - км 27+127 в Куйбышевском районе</t>
  </si>
  <si>
    <t>Ремонт а/д "Куйбышев - Кондусла - гр. Убинского района"  км 15+000 - км 18+000 в Куйбышевском районе</t>
  </si>
  <si>
    <t>Ремонт а/д "992 км а/д "М-51" - Купино - Карасук"  км 129+970 - км 132+140, км 142+970 - км 146+800 в Купинском районе</t>
  </si>
  <si>
    <t>Ремонт а/д "20 км а/д "Н-1612" - Яркуль", участок работ км 0+0000 - км 1+542,17 в Купинском районе</t>
  </si>
  <si>
    <t>Ремонт а/д "Кыштовка - Малокрасноярка"  км 3+046 - км 4+113  в Кыштовском районе</t>
  </si>
  <si>
    <t>Ремонт а/д "Чаны - Венгерово - Кыштовка" км 136+700 - км 141+700 в Кыштовском районе</t>
  </si>
  <si>
    <t>Ремонт а/д "Кыштовка - Орловка" км 25+752 - км 31+685 в Кыштовском районе</t>
  </si>
  <si>
    <t>Ремонт а/д "66 км а/д "К-15" - Елбань" км 10+250 - км 12+450, км 8+950 - км 10+250 в Маслянинском районе</t>
  </si>
  <si>
    <t>Ремонт а/д "127 км а/д "К-19р" - Дубровка - Маслянино" км 79+273 - км 81+273 в Маслянинском районе</t>
  </si>
  <si>
    <t>Ремонт а/д "Новосибирск - Сокур (в гр. района)" км 38+112,64 - км 39+800,64 в Мошковском районе</t>
  </si>
  <si>
    <t>Ремонт а/д "Новосибирск - Кочки - Павлодар (в пред. РФ)" км 32+100 - км 36+070, км 45+208 - км 46+950, км 53+950 - км 57+698 в Новосибирском районе</t>
  </si>
  <si>
    <t>Ремонт а/д "Чингис - Нижнекаменка - Завъялово" км 0+000 - км 2+000 в Ордынском районе</t>
  </si>
  <si>
    <t>Ремонт а/д "22 км а/д "К-29" - Бобровка - Шайдурово - Чингис (в гр. района)" км 0+027 - км 3+240 в Сузунском районе</t>
  </si>
  <si>
    <t>Ремонт а/д "Куйбышев - Северное" км 68+000 - км 71+000 в Северном районе</t>
  </si>
  <si>
    <t>Ремонт а/д "Венгерово - Минино - Верх-Красноярка - Северное (в гр. района)" км 118+000 - км 122+000 в Северном районе</t>
  </si>
  <si>
    <t>Ремонт а/д "992 км а/д "М-51" - Купино - Карасук"  км 4+000 - км 6+248, км 12+341 - км 14+093, км 17+000 - км 18+000, км 2+000 - км 3+000; км 10+000 - км 12+000 в Татарском районе</t>
  </si>
  <si>
    <t>Ремонт а/д "18 км а/д "Н-2513" - Константиновка - Орловка" км 6+772 - км 10+772 в Татарском районе</t>
  </si>
  <si>
    <t>Ремонт а/д "Новосибирск - Ленинск - Кузнецкий (в границах НСО)" км 43+000 - км 48+000 в Тогучинском районе</t>
  </si>
  <si>
    <t>Ремонт а/д "129 км а/д "Р-255" - Тогучин - Карпысак" км 96+000 - км 98+000 в Тогучинском районе</t>
  </si>
  <si>
    <t>Ремонт а/д "15 км а/д "К-38" - Вассино - Дергоусово" км 29+000 - км 32+151 в Тогучинском районе</t>
  </si>
  <si>
    <t>Ремонт а/д "1234 км а/д "М-51" - Крещенское" км 16+500 - км 21+505 в Убинском районе</t>
  </si>
  <si>
    <t>Ремонт а/д "65 км а/д "К-30" - Осиновский - Сидоркино" км 1+860 - км 4+860 в Чулымском районе</t>
  </si>
  <si>
    <t>Ремонт а/д "Шерстобитово - Залесный - 99 км а/д "К-30" км 0+000 - км 1+800 в Чулымском районе</t>
  </si>
  <si>
    <t>Ремонт а/д "Убинское - Кундран" км 29+000 - км 31+000 в Убинском районе</t>
  </si>
  <si>
    <t>Ремонт а/д "Куйбышев - Венгерово - гр. Омской области (старый Московский тракт)" м 190+000 - км 194+000; км 203+000 - км 209+000 в Усть-Таркском районе</t>
  </si>
  <si>
    <t>Ремонт а/д "104 км а/д "Р-256" - Сузун" км 11+000 - км 17+102 в  Черепановском районе</t>
  </si>
  <si>
    <t>Ремонт а/д "992 км а/д "М-51 - Купино - Карасук" км 83+155 - км 85+855 в Чистоозерном районе</t>
  </si>
  <si>
    <t>Ремонт а/д "103 км а/д "К-17р" - Петровский - Большеникольское -Чулым (в гр. района)" км 93+000 - км 95+900 в Чулымском районе</t>
  </si>
  <si>
    <t>Ремонт а/д "Подъезд к г. Чулыму" км 3+300 - км 6+602,41 в Чулымском районе</t>
  </si>
  <si>
    <t>Ремонт а/д Новосибирск-Кочки-Павлодар ( в пред. РФ) в Карасукском районе</t>
  </si>
  <si>
    <t>Кап. ремонт а/д "104 км а/д "Р-256" - Черепаново - Маслянино" км 29+000 - км 32+000 в Черепановском районе</t>
  </si>
  <si>
    <t xml:space="preserve">Кап. ремонт а/д  "Убинское - Кундран" км 1+800-км 3+600 в Убинском районе </t>
  </si>
  <si>
    <t>Реконструкция автомобильной дороги "67 км а/д "К-21" - Егорьевское" в Маслянинском районе Новосибирской области</t>
  </si>
  <si>
    <t>Реконструкция автомобильной дороги "Новосибирск-Кочки-Павлодар (в пред.РФ)" на участке  Новосибирск-Ярково  в Новосибирском районе Новосибирской области</t>
  </si>
  <si>
    <t>Реконструкция автомобильной дороги "Новосибирск-Ленинск-Кузнецкий" на участке км 12- км 24 в Новосибирском районе Новосибирской области
(III пусковой комплекс) Выход ПСД 25.02.2021</t>
  </si>
  <si>
    <t>Реконструкция автомобильной дороги "Новосибирск-Ленинск-Кузнецкий" на участке км 12- км 24 в Новосибирском районе Новосибирской области
(I - II пусковые комплексы)</t>
  </si>
  <si>
    <t>Реконструкция автомобильной дороги  "Инская - Барышево - 39 км а/д "К-19р" (в гр. района)" на участке км 26+000 - км 30+739 в Новосибирском и Тогучинском районах Новосибирской области
(III пусковой комплекс)</t>
  </si>
  <si>
    <t>Строительство автомобильной дороги "Барышево - Орловка - Кольцово" с автодорожным тоннелем под железной дорогой</t>
  </si>
  <si>
    <t>Ремонт а/д а/д «182 км а/д «К-17р» - Республиканский», участок работ км 3+564 – км 4+864 в Кочковском районе Новосибирской области</t>
  </si>
  <si>
    <t>Ремонт а/д "296 км а/д "К-17р" - Полойка-Травное-Довольное (в гр. района) " в Доволенском районе Новосибирской области</t>
  </si>
  <si>
    <t>Ремонт а/д "Здвинск - 157 км а/д "К-01" в Здвинском районе Новосибирской области</t>
  </si>
  <si>
    <t>Ремонт а/д 1411 км а/д "М-51"-Новокремлевское" км 0+000 - км 0+686, км 1+583-км 18+958 в Коченевском районе Новосибирской области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</si>
  <si>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</si>
  <si>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</si>
  <si>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</si>
  <si>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</si>
  <si>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</si>
  <si>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</si>
  <si>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</si>
  <si>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</si>
  <si>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</si>
  <si>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</si>
  <si>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</si>
  <si>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</si>
  <si>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</si>
  <si>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</si>
  <si>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</si>
  <si>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</si>
  <si>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</si>
  <si>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</si>
  <si>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</si>
  <si>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</si>
  <si>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</si>
  <si>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</si>
  <si>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</si>
  <si>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</si>
  <si>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</si>
  <si>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1</t>
  </si>
  <si>
    <t>2</t>
  </si>
  <si>
    <t>3</t>
  </si>
  <si>
    <t>4</t>
  </si>
  <si>
    <t>5</t>
  </si>
  <si>
    <t>6</t>
  </si>
  <si>
    <t>7</t>
  </si>
  <si>
    <t>8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</si>
  <si>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</si>
  <si>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</si>
  <si>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</si>
  <si>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</si>
  <si>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</si>
  <si>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</si>
  <si>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</si>
  <si>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</si>
  <si>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</si>
  <si>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</si>
  <si>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</si>
  <si>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</si>
  <si>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</si>
  <si>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</si>
  <si>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</si>
  <si>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</si>
  <si>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</si>
  <si>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</si>
  <si>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</si>
  <si>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</si>
  <si>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</si>
  <si>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</si>
  <si>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</si>
  <si>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</si>
  <si>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</si>
  <si>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</si>
  <si>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</si>
  <si>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</si>
  <si>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</si>
  <si>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</si>
  <si>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</si>
  <si>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</si>
  <si>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</si>
  <si>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</si>
  <si>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</si>
  <si>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</si>
  <si>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 xml:space="preserve"> Ремонт 70 км а/д "К-12" - Пихтовка - Пономаревка в Колыванском районе Новосибирской области</t>
  </si>
  <si>
    <t>Ремонт автомобильных дорог а/д"105 км а/д "М-52" - Черепаново-Маслянино"в Маслянинском районе Новосибирской области</t>
  </si>
  <si>
    <t>ООО "ЛЮКС"</t>
  </si>
  <si>
    <t>ООО "СК Рубин"</t>
  </si>
  <si>
    <t>ООО "ДорСтройЦентр"</t>
  </si>
  <si>
    <t>ООО "Новосибирскагропромдорстрой"</t>
  </si>
  <si>
    <t>ООО Новосибирскагропромдорстрой</t>
  </si>
  <si>
    <t>ООО «СтройСити»</t>
  </si>
  <si>
    <t>ООО "СтройДорСиб"</t>
  </si>
  <si>
    <t>ООО"СтройКабель"</t>
  </si>
  <si>
    <t>ООО Вертикаль</t>
  </si>
  <si>
    <t>ООО Сибдортехнология                                           ООО "Маслянинское ДРСУ"</t>
  </si>
  <si>
    <t xml:space="preserve">ООО Сибдортехнология   </t>
  </si>
  <si>
    <t>ООО СИБДОРСТРОЙ</t>
  </si>
  <si>
    <t>ООО  "Эллипс"</t>
  </si>
  <si>
    <t>ООО "Сибстройцены"</t>
  </si>
  <si>
    <t>Средства областного бюджета</t>
  </si>
  <si>
    <t>Средства федерального бюджета</t>
  </si>
  <si>
    <t>23.07.2021</t>
  </si>
  <si>
    <t>23.06.2021</t>
  </si>
  <si>
    <t>28.07.2021</t>
  </si>
  <si>
    <t>11.08.2021</t>
  </si>
  <si>
    <t>ООО "Вертикаль"</t>
  </si>
  <si>
    <t>2022</t>
  </si>
  <si>
    <t>08.12.2021/    20.09.2023</t>
  </si>
  <si>
    <t>ООО "Бастион"</t>
  </si>
  <si>
    <t>26.07.2021</t>
  </si>
  <si>
    <t>21.06.2021</t>
  </si>
  <si>
    <t>ООО "СтройСити"</t>
  </si>
  <si>
    <t>ООО СК "СибАзСтрой"</t>
  </si>
  <si>
    <t>ИТОГО</t>
  </si>
  <si>
    <t>Диденко Денис Александрович</t>
  </si>
  <si>
    <t xml:space="preserve">национальный проект БКД </t>
  </si>
  <si>
    <t xml:space="preserve">в том  числе </t>
  </si>
  <si>
    <t>Средства областного бюджета (R1)</t>
  </si>
  <si>
    <t>Средства резервного фонда Правительства РФ (F)</t>
  </si>
  <si>
    <t>ВСЕГО ДОВЕДЕНО  ЛБО, тыс.руб.</t>
  </si>
  <si>
    <t>СПРАВОЧНЫЕ  объекты  за счет  Средств резервного фонда Правительства РФ (ФБ)</t>
  </si>
  <si>
    <t>Итого  по  СПРАВОЧНЫМ  объектам</t>
  </si>
  <si>
    <t>ООО "КМС-Строймонтаж"</t>
  </si>
  <si>
    <t>ООО СДС</t>
  </si>
  <si>
    <t>23.08.2021</t>
  </si>
  <si>
    <t>27.08.2021</t>
  </si>
  <si>
    <t>06.09.2021</t>
  </si>
  <si>
    <t>31.08.2021</t>
  </si>
  <si>
    <t>06.10.2021
доп. Работы</t>
  </si>
  <si>
    <t>2022 г.</t>
  </si>
  <si>
    <t>06.10.2021
доп. работы</t>
  </si>
  <si>
    <t>Выполнение всего, тыс.рублей</t>
  </si>
  <si>
    <t>15.10.2021</t>
  </si>
  <si>
    <t>21.10.2021</t>
  </si>
  <si>
    <t>13.10.2021</t>
  </si>
  <si>
    <t>70</t>
  </si>
  <si>
    <t>Ремонт а/д "Барабинск - Куйбышев", участок работ (км 6+484 - км 7+150, км 7+650 – км 9+853)  в Барабинском районе Новосибирской области</t>
  </si>
  <si>
    <t>ВСЕГО, км</t>
  </si>
  <si>
    <t>Отчёт по БКД в части автомобильных дорог регионального и межмуниципального значения за 2021 год (по состоянию на 30.12.2021)</t>
  </si>
  <si>
    <t>29.11.2021</t>
  </si>
  <si>
    <t>14.10.2021</t>
  </si>
  <si>
    <t>29.10.2021</t>
  </si>
  <si>
    <t>02.11.2021</t>
  </si>
  <si>
    <t>25.11.2021</t>
  </si>
  <si>
    <t>19.11.2021</t>
  </si>
  <si>
    <t>22.12.2021</t>
  </si>
  <si>
    <t>28.10.2021</t>
  </si>
  <si>
    <t xml:space="preserve">Реконструкция автомобильной дороги "Венгерово - Минино - Верх-Красноярка - Северное (в гр. района)" в Венгеровском районе Новосибирской области </t>
  </si>
  <si>
    <t xml:space="preserve">  </t>
  </si>
  <si>
    <t>71</t>
  </si>
  <si>
    <t xml:space="preserve"> Ремонт (а/д «118 км а/д "М-53" - Кривояш) в Болотнинском районе </t>
  </si>
  <si>
    <t>а/д "22 км а/д "К-36" - Серебрянское" в Чулымсом районе</t>
  </si>
  <si>
    <t>ООО Опес</t>
  </si>
  <si>
    <t>км</t>
  </si>
  <si>
    <t>Общесистемные меры развития дорожного хозяйства (Новосибирская область), в том числе</t>
  </si>
  <si>
    <r>
      <t xml:space="preserve">Средства областного бюджета </t>
    </r>
    <r>
      <rPr>
        <b/>
        <sz val="12"/>
        <color theme="1"/>
        <rFont val="Times New Roman"/>
        <family val="1"/>
        <charset val="204"/>
      </rPr>
      <t>(R)</t>
    </r>
  </si>
  <si>
    <r>
      <t>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</t>
    </r>
    <r>
      <rPr>
        <b/>
        <sz val="12"/>
        <color indexed="8"/>
        <rFont val="Times New Roman"/>
        <family val="1"/>
        <charset val="204"/>
      </rPr>
      <t xml:space="preserve"> (R2)</t>
    </r>
  </si>
  <si>
    <r>
      <t xml:space="preserve">Проведение профилактических мероприятий в области безопасности дорожного движения (проведение массовых мероприятий с несовершеннолетними по профилактике дорожно-транспортных происшествий) </t>
    </r>
    <r>
      <rPr>
        <b/>
        <sz val="12"/>
        <color indexed="8"/>
        <rFont val="Times New Roman"/>
        <family val="1"/>
        <charset val="204"/>
      </rPr>
      <t>(R3)</t>
    </r>
  </si>
  <si>
    <t>ИТОГО  по  объектам БКД  Дорожная сеть (Новосибирская область) (R1)</t>
  </si>
  <si>
    <t>20.12.2021г.</t>
  </si>
  <si>
    <t xml:space="preserve">Производство и размещение регулярной телепрограммы по безопасности дорожного движения </t>
  </si>
  <si>
    <t>Проведение массовых мероприятий с детьми: конкурсов "Безопасное колесо", Зеленая волна", профильных смен "Юных инспекторов движения", конкурса "Авто-бэби", участие детей в мероприятиях по профилактике ДТП в "День города"</t>
  </si>
  <si>
    <t>15.12.2021/ 15.12.2021/ 15.12.2021/ 30.05.2021/ 01.09.2021/ 15.12.2021</t>
  </si>
  <si>
    <t>ГБУ НСО «ОТС»</t>
  </si>
  <si>
    <t>ООО «СибСувенир»</t>
  </si>
  <si>
    <t>1 шт</t>
  </si>
  <si>
    <t>6 шт</t>
  </si>
  <si>
    <t>5 шт</t>
  </si>
  <si>
    <t>в том числе кредиторская задолженность</t>
  </si>
  <si>
    <t xml:space="preserve">выполнение работ по устройству пунктов весового и габаритного контроля транспортных средств </t>
  </si>
  <si>
    <t>ПАО "Ростелеком"</t>
  </si>
  <si>
    <t>2 шт</t>
  </si>
  <si>
    <t>"Сибирь"ПАО "Ростелеком"</t>
  </si>
  <si>
    <t>2шт</t>
  </si>
  <si>
    <t>3 шт</t>
  </si>
  <si>
    <t>15.12.2021/ 15.12.2021</t>
  </si>
  <si>
    <t>15.12.2021 / 15.12.2021/ 17.12.2021</t>
  </si>
  <si>
    <t>ИП Диденко Денис Александрович</t>
  </si>
  <si>
    <t>Ремонт автомобильных дорог (а/д "296 км а/д "К-17р" - Полойка - Травное - Довольное (в гр. района)") в Краснозерском районе</t>
  </si>
  <si>
    <t>Капитальный ремонт а/д "104 км а/д "Р-256" - Черепаново - Маслянино" в Черепановском районе</t>
  </si>
  <si>
    <t>СК "Магистраль"</t>
  </si>
  <si>
    <t>ООО "СпецТрансСтрой"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</si>
</sst>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[$-419]General"/>
    <numFmt numFmtId="165" formatCode="#,##0.0"/>
    <numFmt numFmtId="166" formatCode="0.000"/>
    <numFmt numFmtId="167" formatCode="\ #,"/>
    <numFmt numFmtId="169" formatCode="#,##0.000"/>
  </numFmts>
  <fonts count="2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</font>
    <font>
      <b/>
      <sz val="16"/>
      <color theme="1"/>
      <name val="Times New Roman"/>
      <family val="1"/>
      <charset val="204"/>
    </font>
    <font>
      <sz val="12"/>
      <name val="Times New Roman CE"/>
      <family val="1"/>
      <charset val="238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 CE"/>
      <family val="1"/>
      <charset val="238"/>
    </font>
    <font>
      <b/>
      <sz val="12"/>
      <name val="Times New Roman"/>
      <family val="1"/>
      <charset val="204"/>
    </font>
    <font>
      <b/>
      <sz val="12"/>
      <name val="Times New Roman CE"/>
      <family val="1"/>
      <charset val="238"/>
    </font>
    <font>
      <sz val="12"/>
      <name val="Times New Roman Cyr"/>
      <charset val="204"/>
    </font>
    <font>
      <sz val="12"/>
      <name val="Times New Roman CE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164" fontId="3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6" fillId="0" borderId="0"/>
    <xf numFmtId="0" fontId="25" fillId="0" borderId="0"/>
    <xf numFmtId="43" fontId="13" fillId="0" borderId="0" applyFont="0" applyFill="0" applyBorder="0" applyAlignment="0" applyProtection="0"/>
  </cellStyleXfs>
  <cellXfs count="193">
    <xf numFmtId="0" fontId="0" fillId="0" borderId="0" xfId="0"/>
    <xf numFmtId="0" fontId="2" fillId="2" borderId="0" xfId="0" applyFont="1" applyFill="1"/>
    <xf numFmtId="0" fontId="2" fillId="0" borderId="0" xfId="0" applyFont="1" applyFill="1"/>
    <xf numFmtId="14" fontId="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4" fontId="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2" fillId="0" borderId="1" xfId="0" applyNumberFormat="1" applyFont="1" applyFill="1" applyBorder="1" applyAlignment="1" applyProtection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center" vertical="center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65" fontId="17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left" vertical="center" wrapText="1"/>
    </xf>
    <xf numFmtId="0" fontId="19" fillId="0" borderId="1" xfId="6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65" fontId="12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169" fontId="26" fillId="0" borderId="1" xfId="0" applyNumberFormat="1" applyFont="1" applyFill="1" applyBorder="1" applyAlignment="1" applyProtection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69" fontId="5" fillId="0" borderId="3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 applyProtection="1">
      <alignment vertical="center"/>
    </xf>
    <xf numFmtId="165" fontId="12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12" fillId="0" borderId="1" xfId="0" applyNumberFormat="1" applyFont="1" applyFill="1" applyBorder="1" applyAlignment="1" applyProtection="1">
      <alignment horizontal="center" vertical="center" wrapText="1"/>
    </xf>
    <xf numFmtId="165" fontId="12" fillId="0" borderId="4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Fill="1" applyBorder="1" applyAlignment="1" applyProtection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 applyProtection="1">
      <alignment horizontal="center" vertical="center" wrapText="1"/>
    </xf>
    <xf numFmtId="165" fontId="14" fillId="0" borderId="4" xfId="0" applyNumberFormat="1" applyFont="1" applyFill="1" applyBorder="1" applyAlignment="1" applyProtection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9" fontId="2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vertical="center" wrapText="1"/>
    </xf>
    <xf numFmtId="169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" fontId="2" fillId="2" borderId="0" xfId="0" applyNumberFormat="1" applyFont="1" applyFill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169" fontId="27" fillId="0" borderId="0" xfId="0" applyNumberFormat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 applyProtection="1">
      <alignment horizontal="center" vertical="center"/>
    </xf>
    <xf numFmtId="165" fontId="17" fillId="0" borderId="3" xfId="0" applyNumberFormat="1" applyFont="1" applyFill="1" applyBorder="1" applyAlignment="1" applyProtection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6" fontId="18" fillId="0" borderId="1" xfId="6" applyNumberFormat="1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9" fontId="5" fillId="0" borderId="2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 applyProtection="1">
      <alignment horizontal="center" vertical="center"/>
    </xf>
    <xf numFmtId="165" fontId="12" fillId="0" borderId="3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 applyProtection="1">
      <alignment horizontal="center" vertical="center"/>
    </xf>
    <xf numFmtId="165" fontId="12" fillId="0" borderId="3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69" fontId="5" fillId="0" borderId="2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left" vertical="center" wrapText="1"/>
    </xf>
    <xf numFmtId="166" fontId="5" fillId="0" borderId="3" xfId="0" applyNumberFormat="1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166" fontId="18" fillId="0" borderId="1" xfId="6" applyNumberFormat="1" applyFont="1" applyFill="1" applyBorder="1" applyAlignment="1" applyProtection="1">
      <alignment horizontal="left" vertical="center" wrapText="1"/>
      <protection locked="0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 applyProtection="1">
      <alignment horizontal="center" vertical="center" wrapText="1"/>
    </xf>
    <xf numFmtId="4" fontId="12" fillId="0" borderId="4" xfId="0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 applyProtection="1">
      <alignment horizontal="center" vertical="center"/>
    </xf>
    <xf numFmtId="165" fontId="17" fillId="0" borderId="3" xfId="0" applyNumberFormat="1" applyFont="1" applyFill="1" applyBorder="1" applyAlignment="1" applyProtection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Fill="1" applyBorder="1" applyAlignment="1" applyProtection="1">
      <alignment horizontal="center" vertical="center" wrapText="1"/>
    </xf>
    <xf numFmtId="167" fontId="11" fillId="2" borderId="0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" fillId="0" borderId="3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7" fontId="11" fillId="0" borderId="6" xfId="0" applyNumberFormat="1" applyFont="1" applyFill="1" applyBorder="1" applyAlignment="1">
      <alignment horizontal="center" vertical="center" wrapText="1"/>
    </xf>
    <xf numFmtId="167" fontId="11" fillId="0" borderId="7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9">
    <cellStyle name="Excel Built-in Normal" xfId="1"/>
    <cellStyle name="Обычный" xfId="0" builtinId="0"/>
    <cellStyle name="Обычный 16" xfId="6"/>
    <cellStyle name="Обычный 2" xfId="5"/>
    <cellStyle name="Обычный 2 2 5 3" xfId="2"/>
    <cellStyle name="Обычный 2 5" xfId="3"/>
    <cellStyle name="Обычный 3" xfId="4"/>
    <cellStyle name="Обычный 4" xfId="7"/>
    <cellStyle name="Финансовый 2" xfId="8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BDBD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7"/>
  <sheetViews>
    <sheetView showZeros="0" tabSelected="1" view="pageBreakPreview" zoomScale="80" zoomScaleNormal="4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18" sqref="A118:G120"/>
    </sheetView>
  </sheetViews>
  <sheetFormatPr defaultColWidth="8.85546875" defaultRowHeight="15.75"/>
  <cols>
    <col min="1" max="1" width="5" style="16" customWidth="1"/>
    <col min="2" max="2" width="71.7109375" style="2" customWidth="1"/>
    <col min="3" max="3" width="11.85546875" style="49" customWidth="1"/>
    <col min="4" max="4" width="13.85546875" style="49" customWidth="1"/>
    <col min="5" max="5" width="9.7109375" style="58" customWidth="1"/>
    <col min="6" max="6" width="10.140625" style="58" customWidth="1"/>
    <col min="7" max="7" width="29.42578125" style="28" customWidth="1"/>
    <col min="8" max="8" width="13.7109375" style="51" customWidth="1"/>
    <col min="9" max="9" width="11.28515625" style="52" customWidth="1"/>
    <col min="10" max="10" width="13" style="52" customWidth="1"/>
    <col min="11" max="11" width="16.28515625" style="52" customWidth="1"/>
    <col min="12" max="12" width="16.140625" style="50" customWidth="1"/>
    <col min="13" max="13" width="15.42578125" style="50" customWidth="1"/>
    <col min="14" max="14" width="15.28515625" style="50" customWidth="1"/>
    <col min="15" max="15" width="16.140625" style="50" customWidth="1"/>
    <col min="16" max="16" width="16.28515625" style="50" customWidth="1"/>
    <col min="17" max="17" width="15.5703125" style="50" customWidth="1"/>
    <col min="18" max="18" width="8.85546875" style="2"/>
    <col min="19" max="19" width="16.140625" style="1" customWidth="1"/>
    <col min="20" max="16384" width="8.85546875" style="1"/>
  </cols>
  <sheetData>
    <row r="1" spans="1:18" ht="48" customHeight="1">
      <c r="A1" s="163" t="s">
        <v>209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60"/>
    </row>
    <row r="2" spans="1:18" ht="37.5" customHeight="1">
      <c r="A2" s="177" t="s">
        <v>0</v>
      </c>
      <c r="B2" s="143" t="s">
        <v>1</v>
      </c>
      <c r="C2" s="143" t="s">
        <v>3</v>
      </c>
      <c r="D2" s="143" t="s">
        <v>12</v>
      </c>
      <c r="E2" s="165" t="s">
        <v>4</v>
      </c>
      <c r="F2" s="165" t="s">
        <v>5</v>
      </c>
      <c r="G2" s="143" t="s">
        <v>6</v>
      </c>
      <c r="H2" s="180" t="s">
        <v>190</v>
      </c>
      <c r="I2" s="168" t="s">
        <v>187</v>
      </c>
      <c r="J2" s="168"/>
      <c r="K2" s="168"/>
      <c r="L2" s="168"/>
      <c r="M2" s="171" t="s">
        <v>202</v>
      </c>
      <c r="N2" s="171"/>
      <c r="O2" s="171"/>
      <c r="P2" s="171"/>
      <c r="Q2" s="172"/>
      <c r="R2" s="60"/>
    </row>
    <row r="3" spans="1:18" ht="31.9" customHeight="1">
      <c r="A3" s="178"/>
      <c r="B3" s="144"/>
      <c r="C3" s="144"/>
      <c r="D3" s="144"/>
      <c r="E3" s="166"/>
      <c r="F3" s="166"/>
      <c r="G3" s="144"/>
      <c r="H3" s="180"/>
      <c r="I3" s="169" t="s">
        <v>170</v>
      </c>
      <c r="J3" s="142" t="s">
        <v>189</v>
      </c>
      <c r="K3" s="164" t="s">
        <v>186</v>
      </c>
      <c r="L3" s="164"/>
      <c r="M3" s="141" t="s">
        <v>170</v>
      </c>
      <c r="N3" s="141" t="s">
        <v>189</v>
      </c>
      <c r="O3" s="164" t="s">
        <v>186</v>
      </c>
      <c r="P3" s="164"/>
      <c r="Q3" s="170" t="s">
        <v>184</v>
      </c>
      <c r="R3" s="60"/>
    </row>
    <row r="4" spans="1:18" ht="54.75" customHeight="1">
      <c r="A4" s="179"/>
      <c r="B4" s="145"/>
      <c r="C4" s="145"/>
      <c r="D4" s="145"/>
      <c r="E4" s="167"/>
      <c r="F4" s="167"/>
      <c r="G4" s="145"/>
      <c r="H4" s="180"/>
      <c r="I4" s="169"/>
      <c r="J4" s="142"/>
      <c r="K4" s="112" t="s">
        <v>226</v>
      </c>
      <c r="L4" s="13" t="s">
        <v>171</v>
      </c>
      <c r="M4" s="142"/>
      <c r="N4" s="142"/>
      <c r="O4" s="111" t="s">
        <v>188</v>
      </c>
      <c r="P4" s="27" t="s">
        <v>171</v>
      </c>
      <c r="Q4" s="170"/>
      <c r="R4" s="60"/>
    </row>
    <row r="5" spans="1:18" s="2" customFormat="1" ht="12" customHeight="1">
      <c r="A5" s="173" t="s">
        <v>2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</row>
    <row r="6" spans="1:18" s="2" customFormat="1" ht="9" customHeight="1">
      <c r="A6" s="175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18" s="2" customFormat="1" ht="63" customHeight="1">
      <c r="A7" s="15" t="s">
        <v>110</v>
      </c>
      <c r="B7" s="36" t="s">
        <v>13</v>
      </c>
      <c r="C7" s="9">
        <v>44448</v>
      </c>
      <c r="D7" s="9"/>
      <c r="E7" s="55"/>
      <c r="F7" s="59"/>
      <c r="G7" s="20" t="s">
        <v>156</v>
      </c>
      <c r="H7" s="30">
        <f>I7+J7+K7+L7</f>
        <v>9332.2999999999993</v>
      </c>
      <c r="I7" s="61">
        <v>3167.9</v>
      </c>
      <c r="J7" s="62"/>
      <c r="K7" s="61">
        <v>6164.4</v>
      </c>
      <c r="L7" s="17"/>
      <c r="M7" s="17"/>
      <c r="N7" s="17"/>
      <c r="O7" s="17">
        <v>1467.2372</v>
      </c>
      <c r="P7" s="17"/>
      <c r="Q7" s="17">
        <f>M7+N7+O7+P7</f>
        <v>1467.2372</v>
      </c>
    </row>
    <row r="8" spans="1:18" s="2" customFormat="1" ht="33.75" customHeight="1">
      <c r="A8" s="15" t="s">
        <v>111</v>
      </c>
      <c r="B8" s="37" t="s">
        <v>14</v>
      </c>
      <c r="C8" s="9">
        <v>44423</v>
      </c>
      <c r="D8" s="6">
        <v>44540</v>
      </c>
      <c r="E8" s="55">
        <v>2</v>
      </c>
      <c r="F8" s="55">
        <v>2</v>
      </c>
      <c r="G8" s="129" t="s">
        <v>11</v>
      </c>
      <c r="H8" s="30">
        <f t="shared" ref="H8:H78" si="0">I8+J8+K8+L8</f>
        <v>18049.7</v>
      </c>
      <c r="I8" s="61">
        <v>500</v>
      </c>
      <c r="J8" s="62"/>
      <c r="K8" s="62">
        <v>17549.7</v>
      </c>
      <c r="L8" s="114"/>
      <c r="M8" s="114">
        <v>491.98671999999999</v>
      </c>
      <c r="N8" s="114"/>
      <c r="O8" s="114">
        <v>17549.7</v>
      </c>
      <c r="P8" s="114"/>
      <c r="Q8" s="17">
        <f t="shared" ref="Q8:Q72" si="1">M8+N8+O8+P8</f>
        <v>18041.686720000002</v>
      </c>
    </row>
    <row r="9" spans="1:18" s="8" customFormat="1" ht="63.75" customHeight="1">
      <c r="A9" s="127" t="s">
        <v>112</v>
      </c>
      <c r="B9" s="135" t="s">
        <v>15</v>
      </c>
      <c r="C9" s="9">
        <v>44423</v>
      </c>
      <c r="D9" s="9">
        <v>44560</v>
      </c>
      <c r="E9" s="55">
        <v>3.35</v>
      </c>
      <c r="F9" s="59">
        <v>3.35</v>
      </c>
      <c r="G9" s="131"/>
      <c r="H9" s="154">
        <f>I9+K9</f>
        <v>71349.3</v>
      </c>
      <c r="I9" s="124">
        <v>6806.4</v>
      </c>
      <c r="J9" s="62"/>
      <c r="K9" s="122">
        <v>64542.9</v>
      </c>
      <c r="L9" s="114" t="s">
        <v>219</v>
      </c>
      <c r="M9" s="114"/>
      <c r="N9" s="114"/>
      <c r="O9" s="114">
        <v>28273.388200000001</v>
      </c>
      <c r="P9" s="114"/>
      <c r="Q9" s="17">
        <f t="shared" si="1"/>
        <v>28273.388200000001</v>
      </c>
      <c r="R9" s="2"/>
    </row>
    <row r="10" spans="1:18" s="8" customFormat="1" ht="34.5" customHeight="1">
      <c r="A10" s="128"/>
      <c r="B10" s="136"/>
      <c r="C10" s="9">
        <v>44493</v>
      </c>
      <c r="D10" s="9">
        <v>44490</v>
      </c>
      <c r="E10" s="55">
        <v>4</v>
      </c>
      <c r="F10" s="59">
        <v>3.9809999999999999</v>
      </c>
      <c r="G10" s="110" t="s">
        <v>7</v>
      </c>
      <c r="H10" s="155"/>
      <c r="I10" s="125"/>
      <c r="J10" s="62"/>
      <c r="K10" s="123"/>
      <c r="L10" s="114"/>
      <c r="M10" s="114">
        <v>4801.0310600000003</v>
      </c>
      <c r="N10" s="114"/>
      <c r="O10" s="114">
        <v>22586.976299999998</v>
      </c>
      <c r="P10" s="114"/>
      <c r="Q10" s="17">
        <f t="shared" si="1"/>
        <v>27388.00736</v>
      </c>
      <c r="R10" s="2"/>
    </row>
    <row r="11" spans="1:18" s="2" customFormat="1" ht="31.5">
      <c r="A11" s="15" t="s">
        <v>113</v>
      </c>
      <c r="B11" s="37" t="s">
        <v>16</v>
      </c>
      <c r="C11" s="9">
        <v>44431</v>
      </c>
      <c r="D11" s="7" t="s">
        <v>195</v>
      </c>
      <c r="E11" s="55">
        <v>2</v>
      </c>
      <c r="F11" s="63">
        <v>2</v>
      </c>
      <c r="G11" s="129" t="s">
        <v>7</v>
      </c>
      <c r="H11" s="30">
        <f t="shared" si="0"/>
        <v>35790.200000000004</v>
      </c>
      <c r="I11" s="61">
        <v>1327.4</v>
      </c>
      <c r="J11" s="62"/>
      <c r="K11" s="62">
        <v>34462.800000000003</v>
      </c>
      <c r="L11" s="114"/>
      <c r="M11" s="114">
        <v>1327.4</v>
      </c>
      <c r="N11" s="114"/>
      <c r="O11" s="114">
        <v>34462.730000000003</v>
      </c>
      <c r="P11" s="114"/>
      <c r="Q11" s="17">
        <f t="shared" si="1"/>
        <v>35790.130000000005</v>
      </c>
    </row>
    <row r="12" spans="1:18" s="2" customFormat="1" ht="31.5">
      <c r="A12" s="15" t="s">
        <v>114</v>
      </c>
      <c r="B12" s="37" t="s">
        <v>17</v>
      </c>
      <c r="C12" s="9">
        <v>44454</v>
      </c>
      <c r="D12" s="64">
        <v>44498</v>
      </c>
      <c r="E12" s="55">
        <v>2</v>
      </c>
      <c r="F12" s="59">
        <v>2</v>
      </c>
      <c r="G12" s="130"/>
      <c r="H12" s="30">
        <f t="shared" si="0"/>
        <v>44914.1</v>
      </c>
      <c r="I12" s="61">
        <v>880</v>
      </c>
      <c r="J12" s="62"/>
      <c r="K12" s="62">
        <v>44034.1</v>
      </c>
      <c r="L12" s="114"/>
      <c r="M12" s="114">
        <v>783.53524000000004</v>
      </c>
      <c r="N12" s="114"/>
      <c r="O12" s="114">
        <v>44034.080000000002</v>
      </c>
      <c r="P12" s="114"/>
      <c r="Q12" s="17">
        <f t="shared" si="1"/>
        <v>44817.615239999999</v>
      </c>
    </row>
    <row r="13" spans="1:18" s="2" customFormat="1" ht="31.5">
      <c r="A13" s="15" t="s">
        <v>115</v>
      </c>
      <c r="B13" s="37" t="s">
        <v>18</v>
      </c>
      <c r="C13" s="9">
        <v>44370</v>
      </c>
      <c r="D13" s="6">
        <v>44376</v>
      </c>
      <c r="E13" s="55">
        <v>1</v>
      </c>
      <c r="F13" s="63">
        <v>1</v>
      </c>
      <c r="G13" s="131"/>
      <c r="H13" s="30">
        <f t="shared" si="0"/>
        <v>12563.3</v>
      </c>
      <c r="I13" s="61">
        <v>2563.3000000000002</v>
      </c>
      <c r="J13" s="62"/>
      <c r="K13" s="62">
        <v>10000</v>
      </c>
      <c r="L13" s="114"/>
      <c r="M13" s="114">
        <v>2563.3000000000002</v>
      </c>
      <c r="N13" s="114"/>
      <c r="O13" s="114">
        <v>9999.98</v>
      </c>
      <c r="P13" s="114"/>
      <c r="Q13" s="17">
        <f t="shared" si="1"/>
        <v>12563.279999999999</v>
      </c>
    </row>
    <row r="14" spans="1:18" s="8" customFormat="1" ht="31.5">
      <c r="A14" s="15" t="s">
        <v>116</v>
      </c>
      <c r="B14" s="37" t="s">
        <v>19</v>
      </c>
      <c r="C14" s="9">
        <v>44454</v>
      </c>
      <c r="D14" s="9">
        <v>44463</v>
      </c>
      <c r="E14" s="55">
        <v>5</v>
      </c>
      <c r="F14" s="59">
        <v>5</v>
      </c>
      <c r="G14" s="129" t="s">
        <v>7</v>
      </c>
      <c r="H14" s="30">
        <f t="shared" si="0"/>
        <v>90160.7</v>
      </c>
      <c r="I14" s="61">
        <v>1793.3</v>
      </c>
      <c r="J14" s="62"/>
      <c r="K14" s="62">
        <v>88367.4</v>
      </c>
      <c r="L14" s="114"/>
      <c r="M14" s="114">
        <v>1786.8889999999999</v>
      </c>
      <c r="N14" s="114"/>
      <c r="O14" s="114">
        <v>88367.31</v>
      </c>
      <c r="P14" s="114"/>
      <c r="Q14" s="17">
        <f t="shared" si="1"/>
        <v>90154.198999999993</v>
      </c>
      <c r="R14" s="2"/>
    </row>
    <row r="15" spans="1:18" s="2" customFormat="1" ht="31.5">
      <c r="A15" s="15" t="s">
        <v>117</v>
      </c>
      <c r="B15" s="37" t="s">
        <v>20</v>
      </c>
      <c r="C15" s="9">
        <v>44454</v>
      </c>
      <c r="D15" s="7" t="s">
        <v>210</v>
      </c>
      <c r="E15" s="55">
        <v>11.25</v>
      </c>
      <c r="F15" s="65">
        <v>11.25</v>
      </c>
      <c r="G15" s="131"/>
      <c r="H15" s="30">
        <f t="shared" si="0"/>
        <v>222968.7</v>
      </c>
      <c r="I15" s="61">
        <v>12602</v>
      </c>
      <c r="J15" s="62"/>
      <c r="K15" s="62">
        <v>210366.7</v>
      </c>
      <c r="L15" s="114"/>
      <c r="M15" s="114">
        <v>4549.7472100000005</v>
      </c>
      <c r="N15" s="114"/>
      <c r="O15" s="114">
        <v>210366.62</v>
      </c>
      <c r="P15" s="114"/>
      <c r="Q15" s="17">
        <f t="shared" si="1"/>
        <v>214916.36721</v>
      </c>
    </row>
    <row r="16" spans="1:18" s="2" customFormat="1" ht="31.5">
      <c r="A16" s="105" t="s">
        <v>85</v>
      </c>
      <c r="B16" s="113" t="s">
        <v>21</v>
      </c>
      <c r="C16" s="9">
        <v>44463</v>
      </c>
      <c r="D16" s="7" t="s">
        <v>203</v>
      </c>
      <c r="E16" s="55">
        <v>5</v>
      </c>
      <c r="F16" s="59">
        <v>5</v>
      </c>
      <c r="G16" s="20" t="s">
        <v>8</v>
      </c>
      <c r="H16" s="30">
        <f t="shared" si="0"/>
        <v>28207</v>
      </c>
      <c r="I16" s="61">
        <v>9008.9</v>
      </c>
      <c r="J16" s="62"/>
      <c r="K16" s="77">
        <v>19198.099999999999</v>
      </c>
      <c r="L16" s="114"/>
      <c r="M16" s="114">
        <v>6118.5863200000003</v>
      </c>
      <c r="N16" s="114"/>
      <c r="O16" s="114">
        <v>19198.099999999999</v>
      </c>
      <c r="P16" s="114"/>
      <c r="Q16" s="17">
        <f t="shared" si="1"/>
        <v>25316.686320000001</v>
      </c>
    </row>
    <row r="17" spans="1:18" s="2" customFormat="1" ht="35.25" customHeight="1">
      <c r="A17" s="15" t="s">
        <v>86</v>
      </c>
      <c r="B17" s="37" t="s">
        <v>221</v>
      </c>
      <c r="C17" s="9">
        <v>44428</v>
      </c>
      <c r="D17" s="7" t="s">
        <v>210</v>
      </c>
      <c r="E17" s="55">
        <v>3</v>
      </c>
      <c r="F17" s="59">
        <v>3</v>
      </c>
      <c r="G17" s="54" t="s">
        <v>183</v>
      </c>
      <c r="H17" s="30">
        <f t="shared" si="0"/>
        <v>21622.6</v>
      </c>
      <c r="I17" s="61">
        <v>15122.6</v>
      </c>
      <c r="J17" s="104"/>
      <c r="K17" s="77">
        <v>6500</v>
      </c>
      <c r="L17" s="114"/>
      <c r="M17" s="114">
        <v>15122.536</v>
      </c>
      <c r="N17" s="114"/>
      <c r="O17" s="114">
        <v>6500</v>
      </c>
      <c r="P17" s="114"/>
      <c r="Q17" s="17">
        <f>M17+N17+O17+P17</f>
        <v>21622.536</v>
      </c>
    </row>
    <row r="18" spans="1:18" s="2" customFormat="1" ht="31.5">
      <c r="A18" s="106" t="s">
        <v>87</v>
      </c>
      <c r="B18" s="37" t="s">
        <v>22</v>
      </c>
      <c r="C18" s="9">
        <v>44423</v>
      </c>
      <c r="D18" s="7" t="s">
        <v>211</v>
      </c>
      <c r="E18" s="55">
        <v>2.2999999999999998</v>
      </c>
      <c r="F18" s="59">
        <v>2.2999999999999998</v>
      </c>
      <c r="G18" s="129" t="s">
        <v>7</v>
      </c>
      <c r="H18" s="30">
        <f t="shared" si="0"/>
        <v>31706</v>
      </c>
      <c r="I18" s="61">
        <v>6878.4</v>
      </c>
      <c r="J18" s="104"/>
      <c r="K18" s="77">
        <v>24827.599999999999</v>
      </c>
      <c r="L18" s="114"/>
      <c r="M18" s="114"/>
      <c r="N18" s="114"/>
      <c r="O18" s="114">
        <v>24712.870920000001</v>
      </c>
      <c r="P18" s="114"/>
      <c r="Q18" s="17">
        <f t="shared" si="1"/>
        <v>24712.870920000001</v>
      </c>
    </row>
    <row r="19" spans="1:18" s="8" customFormat="1" ht="31.5">
      <c r="A19" s="15" t="s">
        <v>88</v>
      </c>
      <c r="B19" s="37" t="s">
        <v>23</v>
      </c>
      <c r="C19" s="9">
        <v>44423</v>
      </c>
      <c r="D19" s="7" t="s">
        <v>212</v>
      </c>
      <c r="E19" s="55">
        <v>8.5</v>
      </c>
      <c r="F19" s="59">
        <v>8.5</v>
      </c>
      <c r="G19" s="130"/>
      <c r="H19" s="30">
        <f t="shared" si="0"/>
        <v>81636.100000000006</v>
      </c>
      <c r="I19" s="61">
        <v>11627.6</v>
      </c>
      <c r="J19" s="62"/>
      <c r="K19" s="62">
        <v>70008.5</v>
      </c>
      <c r="L19" s="114"/>
      <c r="M19" s="114"/>
      <c r="N19" s="114"/>
      <c r="O19" s="114">
        <v>68404.422420000003</v>
      </c>
      <c r="P19" s="114"/>
      <c r="Q19" s="17">
        <f t="shared" si="1"/>
        <v>68404.422420000003</v>
      </c>
      <c r="R19" s="2"/>
    </row>
    <row r="20" spans="1:18" s="8" customFormat="1" ht="31.5">
      <c r="A20" s="15" t="s">
        <v>89</v>
      </c>
      <c r="B20" s="37" t="s">
        <v>24</v>
      </c>
      <c r="C20" s="9">
        <v>44423</v>
      </c>
      <c r="D20" s="7" t="s">
        <v>180</v>
      </c>
      <c r="E20" s="55">
        <v>1.5</v>
      </c>
      <c r="F20" s="59">
        <v>1.5</v>
      </c>
      <c r="G20" s="130"/>
      <c r="H20" s="30">
        <f t="shared" si="0"/>
        <v>15698.2</v>
      </c>
      <c r="I20" s="61">
        <v>2225.8000000000002</v>
      </c>
      <c r="J20" s="62"/>
      <c r="K20" s="62">
        <v>13472.4</v>
      </c>
      <c r="L20" s="114"/>
      <c r="M20" s="114">
        <v>2225.8000000000002</v>
      </c>
      <c r="N20" s="114"/>
      <c r="O20" s="114">
        <v>13472.4</v>
      </c>
      <c r="P20" s="114"/>
      <c r="Q20" s="17">
        <f t="shared" si="1"/>
        <v>15698.2</v>
      </c>
      <c r="R20" s="2"/>
    </row>
    <row r="21" spans="1:18" s="8" customFormat="1" ht="31.5">
      <c r="A21" s="127" t="s">
        <v>90</v>
      </c>
      <c r="B21" s="37" t="s">
        <v>25</v>
      </c>
      <c r="C21" s="9">
        <v>44423</v>
      </c>
      <c r="D21" s="9">
        <v>44439</v>
      </c>
      <c r="E21" s="55">
        <v>5.5</v>
      </c>
      <c r="F21" s="59">
        <f>3.501+2.031</f>
        <v>5.532</v>
      </c>
      <c r="G21" s="131"/>
      <c r="H21" s="101">
        <f t="shared" si="0"/>
        <v>45366.2</v>
      </c>
      <c r="I21" s="118">
        <v>1000</v>
      </c>
      <c r="J21" s="122"/>
      <c r="K21" s="62">
        <v>44366.2</v>
      </c>
      <c r="L21" s="114"/>
      <c r="M21" s="114">
        <f>500+499.9387</f>
        <v>999.93869999999993</v>
      </c>
      <c r="N21" s="114"/>
      <c r="O21" s="114">
        <v>44366.1826</v>
      </c>
      <c r="P21" s="114"/>
      <c r="Q21" s="17">
        <f t="shared" si="1"/>
        <v>45366.121299999999</v>
      </c>
      <c r="R21" s="2"/>
    </row>
    <row r="22" spans="1:18" ht="31.5">
      <c r="A22" s="128"/>
      <c r="B22" s="37" t="s">
        <v>26</v>
      </c>
      <c r="C22" s="66">
        <v>44494</v>
      </c>
      <c r="D22" s="66">
        <v>44494</v>
      </c>
      <c r="E22" s="117">
        <v>3</v>
      </c>
      <c r="F22" s="67">
        <v>3.0009999999999999</v>
      </c>
      <c r="G22" s="109" t="s">
        <v>194</v>
      </c>
      <c r="H22" s="102">
        <f t="shared" si="0"/>
        <v>13300.02</v>
      </c>
      <c r="I22" s="119">
        <v>300</v>
      </c>
      <c r="J22" s="123"/>
      <c r="K22" s="62">
        <v>13000.02</v>
      </c>
      <c r="L22" s="114"/>
      <c r="M22" s="114">
        <v>177.24781999999999</v>
      </c>
      <c r="N22" s="114"/>
      <c r="O22" s="114">
        <v>13000.017400000001</v>
      </c>
      <c r="P22" s="114"/>
      <c r="Q22" s="17">
        <f t="shared" si="1"/>
        <v>13177.265220000001</v>
      </c>
    </row>
    <row r="23" spans="1:18" s="8" customFormat="1" ht="31.5">
      <c r="A23" s="15" t="s">
        <v>91</v>
      </c>
      <c r="B23" s="37" t="s">
        <v>27</v>
      </c>
      <c r="C23" s="9">
        <v>44400</v>
      </c>
      <c r="D23" s="7" t="s">
        <v>172</v>
      </c>
      <c r="E23" s="55">
        <v>0.67</v>
      </c>
      <c r="F23" s="55">
        <v>0.67</v>
      </c>
      <c r="G23" s="20" t="s">
        <v>157</v>
      </c>
      <c r="H23" s="30">
        <f t="shared" si="0"/>
        <v>4949.7</v>
      </c>
      <c r="I23" s="61">
        <v>740</v>
      </c>
      <c r="J23" s="62"/>
      <c r="K23" s="62">
        <v>4209.7</v>
      </c>
      <c r="L23" s="114"/>
      <c r="M23" s="114">
        <v>740</v>
      </c>
      <c r="N23" s="114"/>
      <c r="O23" s="114">
        <v>4209.6823999999997</v>
      </c>
      <c r="P23" s="114"/>
      <c r="Q23" s="17">
        <f t="shared" si="1"/>
        <v>4949.6823999999997</v>
      </c>
      <c r="R23" s="2"/>
    </row>
    <row r="24" spans="1:18" s="8" customFormat="1" ht="31.5">
      <c r="A24" s="15" t="s">
        <v>92</v>
      </c>
      <c r="B24" s="37" t="s">
        <v>28</v>
      </c>
      <c r="C24" s="9">
        <v>44449</v>
      </c>
      <c r="D24" s="9">
        <v>44501</v>
      </c>
      <c r="E24" s="55">
        <v>7</v>
      </c>
      <c r="F24" s="59">
        <v>7</v>
      </c>
      <c r="G24" s="20" t="s">
        <v>8</v>
      </c>
      <c r="H24" s="30">
        <f t="shared" si="0"/>
        <v>146207.29999999999</v>
      </c>
      <c r="I24" s="61">
        <v>1244.3</v>
      </c>
      <c r="J24" s="62"/>
      <c r="K24" s="62">
        <v>144963</v>
      </c>
      <c r="L24" s="114"/>
      <c r="M24" s="114"/>
      <c r="N24" s="114"/>
      <c r="O24" s="114">
        <v>144259.51042000001</v>
      </c>
      <c r="P24" s="114"/>
      <c r="Q24" s="17">
        <f t="shared" si="1"/>
        <v>144259.51042000001</v>
      </c>
      <c r="R24" s="2"/>
    </row>
    <row r="25" spans="1:18" s="8" customFormat="1" ht="47.25">
      <c r="A25" s="127" t="s">
        <v>93</v>
      </c>
      <c r="B25" s="135" t="s">
        <v>29</v>
      </c>
      <c r="C25" s="6" t="s">
        <v>201</v>
      </c>
      <c r="D25" s="9">
        <v>44475</v>
      </c>
      <c r="E25" s="55"/>
      <c r="F25" s="59"/>
      <c r="G25" s="20" t="s">
        <v>159</v>
      </c>
      <c r="H25" s="30">
        <f t="shared" si="0"/>
        <v>12200</v>
      </c>
      <c r="I25" s="61">
        <v>2700</v>
      </c>
      <c r="J25" s="62"/>
      <c r="K25" s="62">
        <v>9500</v>
      </c>
      <c r="L25" s="114"/>
      <c r="M25" s="114">
        <v>2656.2719000000002</v>
      </c>
      <c r="N25" s="114"/>
      <c r="O25" s="114">
        <v>9452.5</v>
      </c>
      <c r="P25" s="114"/>
      <c r="Q25" s="17">
        <f t="shared" si="1"/>
        <v>12108.7719</v>
      </c>
      <c r="R25" s="2"/>
    </row>
    <row r="26" spans="1:18" s="8" customFormat="1" ht="31.5" customHeight="1">
      <c r="A26" s="128"/>
      <c r="B26" s="136"/>
      <c r="C26" s="9">
        <v>44428</v>
      </c>
      <c r="D26" s="9"/>
      <c r="E26" s="55"/>
      <c r="F26" s="55"/>
      <c r="G26" s="160" t="s">
        <v>158</v>
      </c>
      <c r="H26" s="30">
        <f t="shared" si="0"/>
        <v>35913.300000000003</v>
      </c>
      <c r="I26" s="61">
        <v>683.3</v>
      </c>
      <c r="J26" s="62"/>
      <c r="K26" s="62">
        <v>35230</v>
      </c>
      <c r="L26" s="114"/>
      <c r="M26" s="114"/>
      <c r="N26" s="114"/>
      <c r="O26" s="114">
        <v>14195</v>
      </c>
      <c r="P26" s="114"/>
      <c r="Q26" s="17">
        <f t="shared" si="1"/>
        <v>14195</v>
      </c>
      <c r="R26" s="2"/>
    </row>
    <row r="27" spans="1:18" s="8" customFormat="1" ht="39" customHeight="1">
      <c r="A27" s="15" t="s">
        <v>94</v>
      </c>
      <c r="B27" s="37" t="s">
        <v>30</v>
      </c>
      <c r="C27" s="9">
        <v>44428</v>
      </c>
      <c r="D27" s="6">
        <v>44494</v>
      </c>
      <c r="E27" s="55">
        <v>2.0009999999999999</v>
      </c>
      <c r="F27" s="55">
        <v>2.0009999999999999</v>
      </c>
      <c r="G27" s="162"/>
      <c r="H27" s="30">
        <f t="shared" si="0"/>
        <v>20501.900000000001</v>
      </c>
      <c r="I27" s="61">
        <v>1414.2</v>
      </c>
      <c r="J27" s="62"/>
      <c r="K27" s="62">
        <v>19087.7</v>
      </c>
      <c r="L27" s="114"/>
      <c r="M27" s="114">
        <v>1414.1217999999999</v>
      </c>
      <c r="N27" s="114"/>
      <c r="O27" s="114">
        <v>19087.7</v>
      </c>
      <c r="P27" s="114"/>
      <c r="Q27" s="17">
        <f t="shared" si="1"/>
        <v>20501.821800000002</v>
      </c>
      <c r="R27" s="2"/>
    </row>
    <row r="28" spans="1:18" s="8" customFormat="1" ht="47.25">
      <c r="A28" s="15" t="s">
        <v>95</v>
      </c>
      <c r="B28" s="38" t="s">
        <v>31</v>
      </c>
      <c r="C28" s="9">
        <v>44434</v>
      </c>
      <c r="D28" s="6">
        <v>44434</v>
      </c>
      <c r="E28" s="55">
        <v>1.2</v>
      </c>
      <c r="F28" s="55">
        <v>1.2</v>
      </c>
      <c r="G28" s="20" t="s">
        <v>159</v>
      </c>
      <c r="H28" s="30">
        <f t="shared" si="0"/>
        <v>8450.2000000000007</v>
      </c>
      <c r="I28" s="61">
        <v>764.5</v>
      </c>
      <c r="J28" s="62"/>
      <c r="K28" s="62">
        <v>7685.7</v>
      </c>
      <c r="L28" s="114"/>
      <c r="M28" s="114">
        <v>764.5</v>
      </c>
      <c r="N28" s="114"/>
      <c r="O28" s="114">
        <v>7685.6324999999997</v>
      </c>
      <c r="P28" s="114"/>
      <c r="Q28" s="17">
        <f t="shared" si="1"/>
        <v>8450.1324999999997</v>
      </c>
      <c r="R28" s="2"/>
    </row>
    <row r="29" spans="1:18" s="8" customFormat="1" ht="47.25">
      <c r="A29" s="127" t="s">
        <v>96</v>
      </c>
      <c r="B29" s="137" t="s">
        <v>32</v>
      </c>
      <c r="C29" s="9">
        <v>44400</v>
      </c>
      <c r="D29" s="7" t="s">
        <v>173</v>
      </c>
      <c r="E29" s="133">
        <v>4</v>
      </c>
      <c r="F29" s="55">
        <v>2</v>
      </c>
      <c r="G29" s="18" t="s">
        <v>160</v>
      </c>
      <c r="H29" s="154">
        <f t="shared" si="0"/>
        <v>29259.7</v>
      </c>
      <c r="I29" s="124">
        <v>914</v>
      </c>
      <c r="J29" s="62"/>
      <c r="K29" s="122">
        <v>28345.7</v>
      </c>
      <c r="L29" s="114"/>
      <c r="M29" s="114">
        <v>548.20246999999995</v>
      </c>
      <c r="N29" s="114"/>
      <c r="O29" s="114">
        <v>13345.7</v>
      </c>
      <c r="P29" s="114"/>
      <c r="Q29" s="17">
        <f t="shared" si="1"/>
        <v>13893.902470000001</v>
      </c>
      <c r="R29" s="2"/>
    </row>
    <row r="30" spans="1:18" s="8" customFormat="1" ht="47.25">
      <c r="A30" s="128"/>
      <c r="B30" s="138"/>
      <c r="C30" s="9">
        <v>44515</v>
      </c>
      <c r="D30" s="7" t="s">
        <v>213</v>
      </c>
      <c r="E30" s="134"/>
      <c r="F30" s="55">
        <v>2</v>
      </c>
      <c r="G30" s="18" t="s">
        <v>160</v>
      </c>
      <c r="H30" s="155"/>
      <c r="I30" s="125"/>
      <c r="J30" s="62"/>
      <c r="K30" s="123"/>
      <c r="L30" s="114"/>
      <c r="M30" s="114">
        <v>365.78800000000001</v>
      </c>
      <c r="N30" s="114"/>
      <c r="O30" s="114">
        <v>15000</v>
      </c>
      <c r="P30" s="114"/>
      <c r="Q30" s="17">
        <f t="shared" si="1"/>
        <v>15365.788</v>
      </c>
      <c r="R30" s="2"/>
    </row>
    <row r="31" spans="1:18" s="8" customFormat="1" ht="31.5">
      <c r="A31" s="105" t="s">
        <v>97</v>
      </c>
      <c r="B31" s="37" t="s">
        <v>33</v>
      </c>
      <c r="C31" s="9">
        <v>44400</v>
      </c>
      <c r="D31" s="7" t="s">
        <v>174</v>
      </c>
      <c r="E31" s="55">
        <v>2.15</v>
      </c>
      <c r="F31" s="55">
        <v>2.15232</v>
      </c>
      <c r="G31" s="21" t="s">
        <v>7</v>
      </c>
      <c r="H31" s="30">
        <f t="shared" si="0"/>
        <v>17271.400000000001</v>
      </c>
      <c r="I31" s="61">
        <v>1041.4000000000001</v>
      </c>
      <c r="J31" s="62"/>
      <c r="K31" s="62">
        <v>16230</v>
      </c>
      <c r="L31" s="114"/>
      <c r="M31" s="114">
        <v>1041.3578500000001</v>
      </c>
      <c r="N31" s="114"/>
      <c r="O31" s="114">
        <v>16230</v>
      </c>
      <c r="P31" s="114"/>
      <c r="Q31" s="17">
        <f t="shared" si="1"/>
        <v>17271.35785</v>
      </c>
      <c r="R31" s="2"/>
    </row>
    <row r="32" spans="1:18" s="8" customFormat="1" ht="31.5">
      <c r="A32" s="106" t="s">
        <v>98</v>
      </c>
      <c r="B32" s="37" t="s">
        <v>34</v>
      </c>
      <c r="C32" s="9">
        <v>44400</v>
      </c>
      <c r="D32" s="7" t="s">
        <v>175</v>
      </c>
      <c r="E32" s="55">
        <v>2.5499999999999998</v>
      </c>
      <c r="F32" s="55">
        <v>2.5499999999999998</v>
      </c>
      <c r="G32" s="21" t="s">
        <v>7</v>
      </c>
      <c r="H32" s="30">
        <f t="shared" si="0"/>
        <v>17044.900000000001</v>
      </c>
      <c r="I32" s="61">
        <v>44.9</v>
      </c>
      <c r="J32" s="62"/>
      <c r="K32" s="62">
        <v>17000</v>
      </c>
      <c r="L32" s="114"/>
      <c r="M32" s="114">
        <v>44.823619999999998</v>
      </c>
      <c r="N32" s="114"/>
      <c r="O32" s="114">
        <v>17000</v>
      </c>
      <c r="P32" s="114"/>
      <c r="Q32" s="17">
        <f t="shared" si="1"/>
        <v>17044.823619999999</v>
      </c>
      <c r="R32" s="2"/>
    </row>
    <row r="33" spans="1:18" s="8" customFormat="1" ht="31.5" customHeight="1">
      <c r="A33" s="15" t="s">
        <v>99</v>
      </c>
      <c r="B33" s="37" t="s">
        <v>35</v>
      </c>
      <c r="C33" s="9">
        <v>44397</v>
      </c>
      <c r="D33" s="6">
        <v>44463</v>
      </c>
      <c r="E33" s="63">
        <v>2</v>
      </c>
      <c r="F33" s="55">
        <v>2</v>
      </c>
      <c r="G33" s="160" t="s">
        <v>161</v>
      </c>
      <c r="H33" s="30">
        <f t="shared" si="0"/>
        <v>23414</v>
      </c>
      <c r="I33" s="61">
        <v>880.1</v>
      </c>
      <c r="J33" s="62"/>
      <c r="K33" s="62">
        <v>22533.9</v>
      </c>
      <c r="L33" s="114"/>
      <c r="M33" s="114"/>
      <c r="N33" s="114"/>
      <c r="O33" s="114">
        <v>22533.8534</v>
      </c>
      <c r="P33" s="114"/>
      <c r="Q33" s="17">
        <f t="shared" si="1"/>
        <v>22533.8534</v>
      </c>
      <c r="R33" s="2"/>
    </row>
    <row r="34" spans="1:18" s="8" customFormat="1" ht="31.5">
      <c r="A34" s="15" t="s">
        <v>100</v>
      </c>
      <c r="B34" s="37" t="s">
        <v>36</v>
      </c>
      <c r="C34" s="9">
        <v>44397</v>
      </c>
      <c r="D34" s="7" t="s">
        <v>205</v>
      </c>
      <c r="E34" s="63">
        <v>2</v>
      </c>
      <c r="F34" s="55">
        <v>2</v>
      </c>
      <c r="G34" s="162"/>
      <c r="H34" s="30">
        <f t="shared" si="0"/>
        <v>13263.7</v>
      </c>
      <c r="I34" s="61">
        <v>501</v>
      </c>
      <c r="J34" s="62"/>
      <c r="K34" s="62">
        <v>12762.7</v>
      </c>
      <c r="L34" s="114"/>
      <c r="M34" s="114">
        <v>491.81459999999998</v>
      </c>
      <c r="N34" s="114"/>
      <c r="O34" s="114">
        <v>12762.6528</v>
      </c>
      <c r="P34" s="114"/>
      <c r="Q34" s="17">
        <f t="shared" si="1"/>
        <v>13254.4674</v>
      </c>
      <c r="R34" s="2"/>
    </row>
    <row r="35" spans="1:18" s="8" customFormat="1" ht="31.5" customHeight="1">
      <c r="A35" s="15" t="s">
        <v>101</v>
      </c>
      <c r="B35" s="37" t="s">
        <v>37</v>
      </c>
      <c r="C35" s="9">
        <v>44429</v>
      </c>
      <c r="D35" s="6">
        <v>44429</v>
      </c>
      <c r="E35" s="63">
        <v>5</v>
      </c>
      <c r="F35" s="55">
        <v>5</v>
      </c>
      <c r="G35" s="21" t="s">
        <v>7</v>
      </c>
      <c r="H35" s="30">
        <f t="shared" si="0"/>
        <v>23244.399999999998</v>
      </c>
      <c r="I35" s="119">
        <v>687.8</v>
      </c>
      <c r="J35" s="104"/>
      <c r="K35" s="62">
        <v>22556.6</v>
      </c>
      <c r="L35" s="114"/>
      <c r="M35" s="114"/>
      <c r="N35" s="114"/>
      <c r="O35" s="114">
        <v>22556.52548</v>
      </c>
      <c r="P35" s="114"/>
      <c r="Q35" s="17">
        <f t="shared" si="1"/>
        <v>22556.52548</v>
      </c>
      <c r="R35" s="2"/>
    </row>
    <row r="36" spans="1:18" s="8" customFormat="1" ht="31.5" customHeight="1">
      <c r="A36" s="127" t="s">
        <v>102</v>
      </c>
      <c r="B36" s="135" t="s">
        <v>38</v>
      </c>
      <c r="C36" s="9">
        <v>44400</v>
      </c>
      <c r="D36" s="6">
        <v>44445</v>
      </c>
      <c r="E36" s="63">
        <v>2</v>
      </c>
      <c r="F36" s="63">
        <v>2</v>
      </c>
      <c r="G36" s="160" t="s">
        <v>10</v>
      </c>
      <c r="H36" s="68">
        <f>I36+J36+K36+L36</f>
        <v>17885.8</v>
      </c>
      <c r="I36" s="69">
        <v>0</v>
      </c>
      <c r="J36" s="70"/>
      <c r="K36" s="62">
        <v>17885.8</v>
      </c>
      <c r="L36" s="45"/>
      <c r="M36" s="45"/>
      <c r="N36" s="45"/>
      <c r="O36" s="114">
        <v>17885.717809999998</v>
      </c>
      <c r="P36" s="45"/>
      <c r="Q36" s="17">
        <f t="shared" si="1"/>
        <v>17885.717809999998</v>
      </c>
      <c r="R36" s="2"/>
    </row>
    <row r="37" spans="1:18" s="8" customFormat="1" ht="31.5" customHeight="1">
      <c r="A37" s="132"/>
      <c r="B37" s="181"/>
      <c r="C37" s="9">
        <v>44399</v>
      </c>
      <c r="D37" s="6">
        <v>44382</v>
      </c>
      <c r="E37" s="63">
        <v>1.1000000000000001</v>
      </c>
      <c r="F37" s="63">
        <v>1.1000000000000001</v>
      </c>
      <c r="G37" s="162"/>
      <c r="H37" s="68">
        <f>I37+J37+K37+L37</f>
        <v>10319.299999999999</v>
      </c>
      <c r="I37" s="69">
        <v>1788.4</v>
      </c>
      <c r="J37" s="70"/>
      <c r="K37" s="62">
        <v>8530.9</v>
      </c>
      <c r="L37" s="45"/>
      <c r="M37" s="114">
        <v>1172.56</v>
      </c>
      <c r="N37" s="45"/>
      <c r="O37" s="114">
        <v>8530.9</v>
      </c>
      <c r="P37" s="45"/>
      <c r="Q37" s="17">
        <f t="shared" si="1"/>
        <v>9703.4599999999991</v>
      </c>
      <c r="R37" s="2"/>
    </row>
    <row r="38" spans="1:18" s="8" customFormat="1" ht="31.5" customHeight="1">
      <c r="A38" s="128"/>
      <c r="B38" s="136"/>
      <c r="C38" s="9">
        <v>44433</v>
      </c>
      <c r="D38" s="6">
        <v>44433</v>
      </c>
      <c r="E38" s="63">
        <v>1.54</v>
      </c>
      <c r="F38" s="63">
        <v>1.544</v>
      </c>
      <c r="G38" s="29" t="s">
        <v>185</v>
      </c>
      <c r="H38" s="68">
        <f>I38+J38+K38+L38</f>
        <v>12821.800000000001</v>
      </c>
      <c r="I38" s="69">
        <v>94.6</v>
      </c>
      <c r="J38" s="70"/>
      <c r="K38" s="62">
        <v>12727.2</v>
      </c>
      <c r="L38" s="114"/>
      <c r="M38" s="114">
        <v>94.509299999999996</v>
      </c>
      <c r="N38" s="114"/>
      <c r="O38" s="114">
        <v>12727.2</v>
      </c>
      <c r="P38" s="114"/>
      <c r="Q38" s="17">
        <f t="shared" si="1"/>
        <v>12821.7093</v>
      </c>
      <c r="R38" s="2"/>
    </row>
    <row r="39" spans="1:18" s="8" customFormat="1" ht="34.5" customHeight="1">
      <c r="A39" s="15" t="s">
        <v>103</v>
      </c>
      <c r="B39" s="37" t="s">
        <v>39</v>
      </c>
      <c r="C39" s="9">
        <v>44407</v>
      </c>
      <c r="D39" s="6">
        <v>44419</v>
      </c>
      <c r="E39" s="55">
        <v>4</v>
      </c>
      <c r="F39" s="55">
        <v>4.0780000000000003</v>
      </c>
      <c r="G39" s="19" t="s">
        <v>10</v>
      </c>
      <c r="H39" s="30">
        <f t="shared" si="0"/>
        <v>58772.3</v>
      </c>
      <c r="I39" s="61">
        <v>1000</v>
      </c>
      <c r="J39" s="62"/>
      <c r="K39" s="62">
        <v>57772.3</v>
      </c>
      <c r="L39" s="114"/>
      <c r="M39" s="114"/>
      <c r="N39" s="114"/>
      <c r="O39" s="114">
        <v>57772.214899999999</v>
      </c>
      <c r="P39" s="114"/>
      <c r="Q39" s="17">
        <f t="shared" si="1"/>
        <v>57772.214899999999</v>
      </c>
      <c r="R39" s="2"/>
    </row>
    <row r="40" spans="1:18" s="8" customFormat="1" ht="27.75" customHeight="1">
      <c r="A40" s="15" t="s">
        <v>104</v>
      </c>
      <c r="B40" s="37" t="s">
        <v>40</v>
      </c>
      <c r="C40" s="9">
        <v>44372</v>
      </c>
      <c r="D40" s="6">
        <v>44421</v>
      </c>
      <c r="E40" s="55">
        <v>0.26</v>
      </c>
      <c r="F40" s="55">
        <v>0.26100000000000001</v>
      </c>
      <c r="G40" s="21" t="s">
        <v>7</v>
      </c>
      <c r="H40" s="30">
        <f t="shared" si="0"/>
        <v>5160</v>
      </c>
      <c r="I40" s="61">
        <v>1041.0999999999999</v>
      </c>
      <c r="J40" s="103"/>
      <c r="K40" s="62">
        <v>4118.8999999999996</v>
      </c>
      <c r="L40" s="114"/>
      <c r="M40" s="114">
        <v>1032.2954999999999</v>
      </c>
      <c r="N40" s="114"/>
      <c r="O40" s="114">
        <v>4118.8999999999996</v>
      </c>
      <c r="P40" s="114"/>
      <c r="Q40" s="17">
        <f t="shared" si="1"/>
        <v>5151.1954999999998</v>
      </c>
      <c r="R40" s="2"/>
    </row>
    <row r="41" spans="1:18" s="8" customFormat="1" ht="30.75" customHeight="1">
      <c r="A41" s="15" t="s">
        <v>105</v>
      </c>
      <c r="B41" s="37" t="s">
        <v>41</v>
      </c>
      <c r="C41" s="9">
        <v>44428</v>
      </c>
      <c r="D41" s="7" t="s">
        <v>214</v>
      </c>
      <c r="E41" s="55">
        <v>3</v>
      </c>
      <c r="F41" s="55">
        <v>3</v>
      </c>
      <c r="G41" s="160" t="s">
        <v>162</v>
      </c>
      <c r="H41" s="30">
        <f t="shared" si="0"/>
        <v>31846.1</v>
      </c>
      <c r="I41" s="61">
        <v>814.1</v>
      </c>
      <c r="J41" s="104"/>
      <c r="K41" s="62">
        <v>31032</v>
      </c>
      <c r="L41" s="114"/>
      <c r="M41" s="114">
        <v>767.6</v>
      </c>
      <c r="N41" s="114"/>
      <c r="O41" s="114">
        <v>31032</v>
      </c>
      <c r="P41" s="114"/>
      <c r="Q41" s="17">
        <f t="shared" si="1"/>
        <v>31799.599999999999</v>
      </c>
      <c r="R41" s="2"/>
    </row>
    <row r="42" spans="1:18" s="8" customFormat="1" ht="31.5">
      <c r="A42" s="15" t="s">
        <v>106</v>
      </c>
      <c r="B42" s="37" t="s">
        <v>42</v>
      </c>
      <c r="C42" s="9">
        <v>44428</v>
      </c>
      <c r="D42" s="7" t="s">
        <v>215</v>
      </c>
      <c r="E42" s="55">
        <v>2</v>
      </c>
      <c r="F42" s="55">
        <v>2.0099999999999998</v>
      </c>
      <c r="G42" s="161"/>
      <c r="H42" s="30">
        <f t="shared" si="0"/>
        <v>9097.7999999999993</v>
      </c>
      <c r="I42" s="61">
        <v>500</v>
      </c>
      <c r="J42" s="62"/>
      <c r="K42" s="62">
        <v>8597.7999999999993</v>
      </c>
      <c r="L42" s="114"/>
      <c r="M42" s="114">
        <v>499.904</v>
      </c>
      <c r="N42" s="114"/>
      <c r="O42" s="114">
        <v>8597.7999999999993</v>
      </c>
      <c r="P42" s="114"/>
      <c r="Q42" s="17">
        <f t="shared" si="1"/>
        <v>9097.7039999999997</v>
      </c>
      <c r="R42" s="2"/>
    </row>
    <row r="43" spans="1:18" s="8" customFormat="1" ht="31.5">
      <c r="A43" s="15" t="s">
        <v>107</v>
      </c>
      <c r="B43" s="37" t="s">
        <v>43</v>
      </c>
      <c r="C43" s="9">
        <v>44428</v>
      </c>
      <c r="D43" s="6">
        <v>44487</v>
      </c>
      <c r="E43" s="55">
        <v>3</v>
      </c>
      <c r="F43" s="55">
        <v>3</v>
      </c>
      <c r="G43" s="162"/>
      <c r="H43" s="30">
        <f t="shared" si="0"/>
        <v>28473.010000000002</v>
      </c>
      <c r="I43" s="61">
        <v>759.61</v>
      </c>
      <c r="J43" s="62"/>
      <c r="K43" s="62">
        <v>27713.4</v>
      </c>
      <c r="L43" s="114"/>
      <c r="M43" s="114"/>
      <c r="N43" s="114"/>
      <c r="O43" s="114">
        <v>27576.680390000001</v>
      </c>
      <c r="P43" s="114"/>
      <c r="Q43" s="17">
        <f t="shared" si="1"/>
        <v>27576.680390000001</v>
      </c>
      <c r="R43" s="2"/>
    </row>
    <row r="44" spans="1:18" s="8" customFormat="1" ht="31.5">
      <c r="A44" s="15" t="s">
        <v>108</v>
      </c>
      <c r="B44" s="37" t="s">
        <v>44</v>
      </c>
      <c r="C44" s="9">
        <v>44407</v>
      </c>
      <c r="D44" s="6">
        <v>44494</v>
      </c>
      <c r="E44" s="55">
        <v>3</v>
      </c>
      <c r="F44" s="55">
        <v>3</v>
      </c>
      <c r="G44" s="39" t="s">
        <v>163</v>
      </c>
      <c r="H44" s="30">
        <f t="shared" si="0"/>
        <v>26299</v>
      </c>
      <c r="I44" s="61">
        <v>877.8</v>
      </c>
      <c r="J44" s="62"/>
      <c r="K44" s="62">
        <v>25421.200000000001</v>
      </c>
      <c r="L44" s="114"/>
      <c r="M44" s="114">
        <v>43.361809999999998</v>
      </c>
      <c r="N44" s="114"/>
      <c r="O44" s="114">
        <v>25421.200000000001</v>
      </c>
      <c r="P44" s="114"/>
      <c r="Q44" s="17">
        <f t="shared" si="1"/>
        <v>25464.561809999999</v>
      </c>
      <c r="R44" s="2"/>
    </row>
    <row r="45" spans="1:18" s="8" customFormat="1" ht="30.75" customHeight="1">
      <c r="A45" s="105" t="s">
        <v>109</v>
      </c>
      <c r="B45" s="37" t="s">
        <v>45</v>
      </c>
      <c r="C45" s="9">
        <v>44411</v>
      </c>
      <c r="D45" s="9">
        <v>44516</v>
      </c>
      <c r="E45" s="55">
        <v>3.83</v>
      </c>
      <c r="F45" s="59">
        <v>3.83</v>
      </c>
      <c r="G45" s="19" t="s">
        <v>164</v>
      </c>
      <c r="H45" s="30">
        <f t="shared" si="0"/>
        <v>50584.9</v>
      </c>
      <c r="I45" s="61">
        <v>1000</v>
      </c>
      <c r="J45" s="62"/>
      <c r="K45" s="62">
        <v>49584.9</v>
      </c>
      <c r="L45" s="114"/>
      <c r="M45" s="114"/>
      <c r="N45" s="114"/>
      <c r="O45" s="114">
        <v>43865.707520000004</v>
      </c>
      <c r="P45" s="114"/>
      <c r="Q45" s="17">
        <f t="shared" si="1"/>
        <v>43865.707520000004</v>
      </c>
      <c r="R45" s="2"/>
    </row>
    <row r="46" spans="1:18" s="8" customFormat="1" ht="35.25" customHeight="1">
      <c r="A46" s="106" t="s">
        <v>118</v>
      </c>
      <c r="B46" s="36" t="s">
        <v>46</v>
      </c>
      <c r="C46" s="9">
        <v>44448</v>
      </c>
      <c r="D46" s="7" t="s">
        <v>216</v>
      </c>
      <c r="E46" s="55">
        <v>1.5</v>
      </c>
      <c r="F46" s="55">
        <v>1.542</v>
      </c>
      <c r="G46" s="19" t="s">
        <v>164</v>
      </c>
      <c r="H46" s="30">
        <f t="shared" si="0"/>
        <v>13644.3</v>
      </c>
      <c r="I46" s="61">
        <v>1538.3</v>
      </c>
      <c r="J46" s="62"/>
      <c r="K46" s="62">
        <v>12106</v>
      </c>
      <c r="L46" s="114"/>
      <c r="M46" s="114">
        <v>538.21519999999998</v>
      </c>
      <c r="N46" s="114"/>
      <c r="O46" s="114">
        <v>12106</v>
      </c>
      <c r="P46" s="114"/>
      <c r="Q46" s="17">
        <f t="shared" si="1"/>
        <v>12644.215200000001</v>
      </c>
      <c r="R46" s="2"/>
    </row>
    <row r="47" spans="1:18" s="8" customFormat="1" ht="33.75" customHeight="1">
      <c r="A47" s="15" t="s">
        <v>119</v>
      </c>
      <c r="B47" s="37" t="s">
        <v>47</v>
      </c>
      <c r="C47" s="9">
        <v>44393</v>
      </c>
      <c r="D47" s="7" t="s">
        <v>181</v>
      </c>
      <c r="E47" s="55">
        <v>1.0669999999999999</v>
      </c>
      <c r="F47" s="55">
        <v>1.0669999999999999</v>
      </c>
      <c r="G47" s="18" t="s">
        <v>160</v>
      </c>
      <c r="H47" s="30">
        <f t="shared" si="0"/>
        <v>10163.700000000001</v>
      </c>
      <c r="I47" s="61">
        <v>163.69999999999999</v>
      </c>
      <c r="J47" s="62"/>
      <c r="K47" s="62">
        <v>10000</v>
      </c>
      <c r="L47" s="114"/>
      <c r="M47" s="114">
        <v>163.61724000000001</v>
      </c>
      <c r="N47" s="114"/>
      <c r="O47" s="114">
        <v>10000</v>
      </c>
      <c r="P47" s="114"/>
      <c r="Q47" s="17">
        <f t="shared" si="1"/>
        <v>10163.61724</v>
      </c>
      <c r="R47" s="2"/>
    </row>
    <row r="48" spans="1:18" s="8" customFormat="1" ht="31.5">
      <c r="A48" s="15" t="s">
        <v>120</v>
      </c>
      <c r="B48" s="37" t="s">
        <v>48</v>
      </c>
      <c r="C48" s="9">
        <v>44433</v>
      </c>
      <c r="D48" s="6">
        <v>44525</v>
      </c>
      <c r="E48" s="55">
        <v>5</v>
      </c>
      <c r="F48" s="55">
        <v>5</v>
      </c>
      <c r="G48" s="129" t="s">
        <v>7</v>
      </c>
      <c r="H48" s="30">
        <f t="shared" si="0"/>
        <v>91730.8</v>
      </c>
      <c r="I48" s="61">
        <v>1600</v>
      </c>
      <c r="J48" s="62"/>
      <c r="K48" s="62">
        <v>90130.8</v>
      </c>
      <c r="L48" s="114"/>
      <c r="M48" s="114">
        <v>1600</v>
      </c>
      <c r="N48" s="114"/>
      <c r="O48" s="114">
        <v>90130.8</v>
      </c>
      <c r="P48" s="114"/>
      <c r="Q48" s="17">
        <f t="shared" si="1"/>
        <v>91730.8</v>
      </c>
      <c r="R48" s="2"/>
    </row>
    <row r="49" spans="1:18" s="2" customFormat="1" ht="31.5">
      <c r="A49" s="15" t="s">
        <v>121</v>
      </c>
      <c r="B49" s="37" t="s">
        <v>49</v>
      </c>
      <c r="C49" s="9">
        <v>44433</v>
      </c>
      <c r="D49" s="6">
        <v>44433</v>
      </c>
      <c r="E49" s="55">
        <v>5.9329999999999998</v>
      </c>
      <c r="F49" s="63">
        <v>5.9329999999999998</v>
      </c>
      <c r="G49" s="131"/>
      <c r="H49" s="30">
        <f t="shared" si="0"/>
        <v>89307.099999999991</v>
      </c>
      <c r="I49" s="61">
        <v>342.2</v>
      </c>
      <c r="J49" s="62"/>
      <c r="K49" s="62">
        <v>88964.9</v>
      </c>
      <c r="L49" s="114"/>
      <c r="M49" s="114"/>
      <c r="N49" s="114"/>
      <c r="O49" s="114">
        <v>88503.634900000005</v>
      </c>
      <c r="P49" s="114"/>
      <c r="Q49" s="17">
        <f t="shared" si="1"/>
        <v>88503.634900000005</v>
      </c>
    </row>
    <row r="50" spans="1:18" s="2" customFormat="1" ht="31.5">
      <c r="A50" s="15" t="s">
        <v>122</v>
      </c>
      <c r="B50" s="37" t="s">
        <v>50</v>
      </c>
      <c r="C50" s="6" t="s">
        <v>200</v>
      </c>
      <c r="D50" s="7"/>
      <c r="E50" s="63"/>
      <c r="F50" s="63"/>
      <c r="G50" s="19" t="s">
        <v>165</v>
      </c>
      <c r="H50" s="30">
        <f t="shared" si="0"/>
        <v>33500</v>
      </c>
      <c r="I50" s="61">
        <v>26500</v>
      </c>
      <c r="J50" s="62"/>
      <c r="K50" s="62">
        <v>7000</v>
      </c>
      <c r="L50" s="149"/>
      <c r="M50" s="114"/>
      <c r="N50" s="114"/>
      <c r="O50" s="114">
        <v>7000</v>
      </c>
      <c r="P50" s="114"/>
      <c r="Q50" s="17">
        <f t="shared" si="1"/>
        <v>7000</v>
      </c>
    </row>
    <row r="51" spans="1:18" s="2" customFormat="1" ht="31.5">
      <c r="A51" s="15" t="s">
        <v>123</v>
      </c>
      <c r="B51" s="37" t="s">
        <v>51</v>
      </c>
      <c r="C51" s="9">
        <v>44392</v>
      </c>
      <c r="D51" s="7" t="s">
        <v>196</v>
      </c>
      <c r="E51" s="55">
        <v>2</v>
      </c>
      <c r="F51" s="55">
        <v>2</v>
      </c>
      <c r="G51" s="20" t="s">
        <v>166</v>
      </c>
      <c r="H51" s="30">
        <f t="shared" si="0"/>
        <v>27281.9</v>
      </c>
      <c r="I51" s="61">
        <v>281.89999999999998</v>
      </c>
      <c r="J51" s="104"/>
      <c r="K51" s="62">
        <v>27000</v>
      </c>
      <c r="L51" s="149"/>
      <c r="M51" s="114">
        <v>281.88560999999999</v>
      </c>
      <c r="N51" s="114"/>
      <c r="O51" s="114">
        <v>27000</v>
      </c>
      <c r="P51" s="114"/>
      <c r="Q51" s="17">
        <f t="shared" si="1"/>
        <v>27281.885610000001</v>
      </c>
    </row>
    <row r="52" spans="1:18" s="8" customFormat="1" ht="32.25" customHeight="1">
      <c r="A52" s="15" t="s">
        <v>124</v>
      </c>
      <c r="B52" s="37" t="s">
        <v>52</v>
      </c>
      <c r="C52" s="9">
        <v>44402</v>
      </c>
      <c r="D52" s="7" t="s">
        <v>204</v>
      </c>
      <c r="E52" s="55">
        <v>1.6879999999999999</v>
      </c>
      <c r="F52" s="55">
        <v>1.6879999999999999</v>
      </c>
      <c r="G52" s="21" t="s">
        <v>167</v>
      </c>
      <c r="H52" s="30">
        <f t="shared" si="0"/>
        <v>28330.7</v>
      </c>
      <c r="I52" s="61">
        <v>1000</v>
      </c>
      <c r="J52" s="62"/>
      <c r="K52" s="62">
        <v>27330.7</v>
      </c>
      <c r="L52" s="114"/>
      <c r="M52" s="114">
        <v>518.79579000000001</v>
      </c>
      <c r="N52" s="114"/>
      <c r="O52" s="114">
        <v>27330.616399999999</v>
      </c>
      <c r="P52" s="114"/>
      <c r="Q52" s="17">
        <f t="shared" si="1"/>
        <v>27849.412189999999</v>
      </c>
      <c r="R52" s="2"/>
    </row>
    <row r="53" spans="1:18" s="8" customFormat="1" ht="96" customHeight="1">
      <c r="A53" s="15" t="s">
        <v>125</v>
      </c>
      <c r="B53" s="107" t="s">
        <v>53</v>
      </c>
      <c r="C53" s="6">
        <v>44424</v>
      </c>
      <c r="D53" s="6">
        <v>44424</v>
      </c>
      <c r="E53" s="116">
        <v>5.7640000000000002</v>
      </c>
      <c r="F53" s="55">
        <v>5.7640000000000002</v>
      </c>
      <c r="G53" s="19" t="s">
        <v>161</v>
      </c>
      <c r="H53" s="30">
        <f t="shared" si="0"/>
        <v>130724.1</v>
      </c>
      <c r="I53" s="61">
        <v>14324.1</v>
      </c>
      <c r="J53" s="62"/>
      <c r="K53" s="62">
        <v>16400</v>
      </c>
      <c r="L53" s="114">
        <v>100000</v>
      </c>
      <c r="M53" s="114">
        <v>14324.017959999999</v>
      </c>
      <c r="N53" s="114"/>
      <c r="O53" s="114">
        <v>16399.974450000002</v>
      </c>
      <c r="P53" s="114">
        <v>100000</v>
      </c>
      <c r="Q53" s="17">
        <f t="shared" si="1"/>
        <v>130723.99241000001</v>
      </c>
      <c r="R53" s="2"/>
    </row>
    <row r="54" spans="1:18" s="8" customFormat="1" ht="47.25">
      <c r="A54" s="15" t="s">
        <v>126</v>
      </c>
      <c r="B54" s="37" t="s">
        <v>53</v>
      </c>
      <c r="C54" s="6">
        <v>44424</v>
      </c>
      <c r="D54" s="6">
        <v>44491</v>
      </c>
      <c r="E54" s="63">
        <v>3.7559999999999998</v>
      </c>
      <c r="F54" s="55">
        <v>3.7570000000000001</v>
      </c>
      <c r="G54" s="21" t="s">
        <v>7</v>
      </c>
      <c r="H54" s="30">
        <f t="shared" si="0"/>
        <v>64470.5</v>
      </c>
      <c r="I54" s="71">
        <v>8013.2</v>
      </c>
      <c r="J54" s="71"/>
      <c r="K54" s="71">
        <v>56457.3</v>
      </c>
      <c r="L54" s="17"/>
      <c r="M54" s="17">
        <v>2747.19238</v>
      </c>
      <c r="N54" s="17"/>
      <c r="O54" s="17">
        <v>56457.264000000003</v>
      </c>
      <c r="P54" s="17"/>
      <c r="Q54" s="17">
        <f t="shared" si="1"/>
        <v>59204.456380000003</v>
      </c>
      <c r="R54" s="2"/>
    </row>
    <row r="55" spans="1:18" s="8" customFormat="1" ht="31.5">
      <c r="A55" s="15" t="s">
        <v>127</v>
      </c>
      <c r="B55" s="37" t="s">
        <v>54</v>
      </c>
      <c r="C55" s="6">
        <v>44402</v>
      </c>
      <c r="D55" s="7" t="s">
        <v>172</v>
      </c>
      <c r="E55" s="63">
        <v>2</v>
      </c>
      <c r="F55" s="55">
        <v>2.0019999999999998</v>
      </c>
      <c r="G55" s="21" t="s">
        <v>168</v>
      </c>
      <c r="H55" s="30">
        <f t="shared" si="0"/>
        <v>9088.5</v>
      </c>
      <c r="I55" s="71">
        <v>1000</v>
      </c>
      <c r="J55" s="71"/>
      <c r="K55" s="71">
        <v>8088.5</v>
      </c>
      <c r="L55" s="17"/>
      <c r="M55" s="17">
        <v>999.98815000000002</v>
      </c>
      <c r="N55" s="17"/>
      <c r="O55" s="17">
        <v>8088.5</v>
      </c>
      <c r="P55" s="17"/>
      <c r="Q55" s="17">
        <f t="shared" si="1"/>
        <v>9088.4881499999992</v>
      </c>
      <c r="R55" s="2"/>
    </row>
    <row r="56" spans="1:18" s="8" customFormat="1" ht="38.25" customHeight="1">
      <c r="A56" s="105" t="s">
        <v>128</v>
      </c>
      <c r="B56" s="37" t="s">
        <v>55</v>
      </c>
      <c r="C56" s="6" t="s">
        <v>200</v>
      </c>
      <c r="D56" s="7"/>
      <c r="E56" s="63"/>
      <c r="F56" s="55"/>
      <c r="G56" s="14" t="s">
        <v>193</v>
      </c>
      <c r="H56" s="30">
        <f t="shared" si="0"/>
        <v>25500</v>
      </c>
      <c r="I56" s="71">
        <v>1500</v>
      </c>
      <c r="J56" s="71"/>
      <c r="K56" s="71">
        <v>24000</v>
      </c>
      <c r="L56" s="17"/>
      <c r="M56" s="17">
        <v>1500</v>
      </c>
      <c r="N56" s="17"/>
      <c r="O56" s="17">
        <v>24000</v>
      </c>
      <c r="P56" s="17"/>
      <c r="Q56" s="17">
        <f t="shared" si="1"/>
        <v>25500</v>
      </c>
      <c r="R56" s="2"/>
    </row>
    <row r="57" spans="1:18" s="8" customFormat="1" ht="37.5" customHeight="1">
      <c r="A57" s="106" t="s">
        <v>129</v>
      </c>
      <c r="B57" s="37" t="s">
        <v>56</v>
      </c>
      <c r="C57" s="6">
        <v>44433</v>
      </c>
      <c r="D57" s="7" t="s">
        <v>203</v>
      </c>
      <c r="E57" s="63">
        <v>3</v>
      </c>
      <c r="F57" s="63">
        <v>3</v>
      </c>
      <c r="G57" s="21" t="s">
        <v>7</v>
      </c>
      <c r="H57" s="30">
        <f t="shared" si="0"/>
        <v>75849.3</v>
      </c>
      <c r="I57" s="71">
        <v>2000</v>
      </c>
      <c r="J57" s="71"/>
      <c r="K57" s="71">
        <v>73849.3</v>
      </c>
      <c r="L57" s="17"/>
      <c r="M57" s="17">
        <v>2000</v>
      </c>
      <c r="N57" s="17"/>
      <c r="O57" s="17">
        <v>73849.240000000005</v>
      </c>
      <c r="P57" s="17"/>
      <c r="Q57" s="17">
        <f t="shared" si="1"/>
        <v>75849.240000000005</v>
      </c>
      <c r="R57" s="2"/>
    </row>
    <row r="58" spans="1:18" s="2" customFormat="1" ht="32.25" customHeight="1">
      <c r="A58" s="15" t="s">
        <v>130</v>
      </c>
      <c r="B58" s="37" t="s">
        <v>57</v>
      </c>
      <c r="C58" s="10">
        <v>44435</v>
      </c>
      <c r="D58" s="7" t="s">
        <v>203</v>
      </c>
      <c r="E58" s="63">
        <v>7</v>
      </c>
      <c r="F58" s="55">
        <v>7</v>
      </c>
      <c r="G58" s="21" t="s">
        <v>7</v>
      </c>
      <c r="H58" s="30">
        <f t="shared" si="0"/>
        <v>80225.7</v>
      </c>
      <c r="I58" s="71">
        <v>1500</v>
      </c>
      <c r="J58" s="71"/>
      <c r="K58" s="71">
        <v>78725.7</v>
      </c>
      <c r="L58" s="17"/>
      <c r="M58" s="17">
        <v>1491.56711</v>
      </c>
      <c r="N58" s="17"/>
      <c r="O58" s="17">
        <v>78725.656000000003</v>
      </c>
      <c r="P58" s="17"/>
      <c r="Q58" s="17">
        <f t="shared" si="1"/>
        <v>80217.223110000006</v>
      </c>
    </row>
    <row r="59" spans="1:18" s="2" customFormat="1" ht="47.25">
      <c r="A59" s="15" t="s">
        <v>131</v>
      </c>
      <c r="B59" s="37" t="s">
        <v>58</v>
      </c>
      <c r="C59" s="6">
        <v>44433</v>
      </c>
      <c r="D59" s="7" t="s">
        <v>217</v>
      </c>
      <c r="E59" s="63">
        <v>5</v>
      </c>
      <c r="F59" s="55">
        <v>5</v>
      </c>
      <c r="G59" s="21" t="s">
        <v>169</v>
      </c>
      <c r="H59" s="30">
        <f t="shared" si="0"/>
        <v>103551.70000000001</v>
      </c>
      <c r="I59" s="72">
        <v>785.1</v>
      </c>
      <c r="J59" s="73"/>
      <c r="K59" s="71">
        <v>102766.6</v>
      </c>
      <c r="L59" s="17"/>
      <c r="M59" s="17">
        <v>352.07519000000002</v>
      </c>
      <c r="N59" s="17"/>
      <c r="O59" s="17">
        <v>88473.681589999993</v>
      </c>
      <c r="P59" s="17"/>
      <c r="Q59" s="17">
        <f t="shared" si="1"/>
        <v>88825.756779999996</v>
      </c>
    </row>
    <row r="60" spans="1:18" s="2" customFormat="1" ht="47.25">
      <c r="A60" s="15" t="s">
        <v>132</v>
      </c>
      <c r="B60" s="37" t="s">
        <v>59</v>
      </c>
      <c r="C60" s="6">
        <v>44433</v>
      </c>
      <c r="D60" s="7" t="s">
        <v>197</v>
      </c>
      <c r="E60" s="63">
        <v>4</v>
      </c>
      <c r="F60" s="55">
        <v>4</v>
      </c>
      <c r="G60" s="18" t="s">
        <v>160</v>
      </c>
      <c r="H60" s="30">
        <f t="shared" si="0"/>
        <v>49896.5</v>
      </c>
      <c r="I60" s="71">
        <v>1000</v>
      </c>
      <c r="J60" s="71"/>
      <c r="K60" s="71">
        <v>48896.5</v>
      </c>
      <c r="L60" s="18"/>
      <c r="M60" s="18"/>
      <c r="N60" s="18"/>
      <c r="O60" s="18">
        <v>48896.489000000001</v>
      </c>
      <c r="P60" s="18"/>
      <c r="Q60" s="17">
        <f t="shared" si="1"/>
        <v>48896.489000000001</v>
      </c>
    </row>
    <row r="61" spans="1:18" s="2" customFormat="1" ht="52.5" customHeight="1">
      <c r="A61" s="15" t="s">
        <v>133</v>
      </c>
      <c r="B61" s="37" t="s">
        <v>60</v>
      </c>
      <c r="C61" s="6">
        <v>44433</v>
      </c>
      <c r="D61" s="7" t="s">
        <v>212</v>
      </c>
      <c r="E61" s="63">
        <v>5</v>
      </c>
      <c r="F61" s="55">
        <v>5</v>
      </c>
      <c r="G61" s="21" t="s">
        <v>7</v>
      </c>
      <c r="H61" s="30">
        <f t="shared" si="0"/>
        <v>92397.900000000009</v>
      </c>
      <c r="I61" s="71">
        <v>1129.8</v>
      </c>
      <c r="J61" s="71"/>
      <c r="K61" s="71">
        <v>91268.1</v>
      </c>
      <c r="L61" s="18"/>
      <c r="M61" s="18">
        <v>1129.7256</v>
      </c>
      <c r="N61" s="18"/>
      <c r="O61" s="18">
        <v>91268.040299999993</v>
      </c>
      <c r="P61" s="18"/>
      <c r="Q61" s="17">
        <f t="shared" si="1"/>
        <v>92397.765899999999</v>
      </c>
    </row>
    <row r="62" spans="1:18" s="2" customFormat="1" ht="32.25" customHeight="1">
      <c r="A62" s="15" t="s">
        <v>134</v>
      </c>
      <c r="B62" s="37" t="s">
        <v>61</v>
      </c>
      <c r="C62" s="6">
        <v>44397</v>
      </c>
      <c r="D62" s="7" t="s">
        <v>198</v>
      </c>
      <c r="E62" s="63">
        <v>2</v>
      </c>
      <c r="F62" s="55">
        <v>2.0009999999999999</v>
      </c>
      <c r="G62" s="21" t="s">
        <v>7</v>
      </c>
      <c r="H62" s="30">
        <f t="shared" si="0"/>
        <v>20121.8</v>
      </c>
      <c r="I62" s="71">
        <v>1000</v>
      </c>
      <c r="J62" s="71"/>
      <c r="K62" s="71">
        <v>19121.8</v>
      </c>
      <c r="L62" s="18"/>
      <c r="M62" s="18">
        <v>974.49161000000004</v>
      </c>
      <c r="N62" s="18"/>
      <c r="O62" s="18">
        <v>19121.8</v>
      </c>
      <c r="P62" s="18"/>
      <c r="Q62" s="17">
        <f t="shared" si="1"/>
        <v>20096.29161</v>
      </c>
    </row>
    <row r="63" spans="1:18" s="5" customFormat="1" ht="32.450000000000003" customHeight="1">
      <c r="A63" s="15" t="s">
        <v>135</v>
      </c>
      <c r="B63" s="37" t="s">
        <v>62</v>
      </c>
      <c r="C63" s="3">
        <v>44433</v>
      </c>
      <c r="D63" s="3">
        <v>44512</v>
      </c>
      <c r="E63" s="55">
        <v>3.15</v>
      </c>
      <c r="F63" s="74">
        <v>3.1509999999999998</v>
      </c>
      <c r="G63" s="21" t="s">
        <v>7</v>
      </c>
      <c r="H63" s="30">
        <f t="shared" si="0"/>
        <v>35858.1</v>
      </c>
      <c r="I63" s="75">
        <v>4100.8999999999996</v>
      </c>
      <c r="J63" s="4"/>
      <c r="K63" s="75">
        <v>31757.200000000001</v>
      </c>
      <c r="L63" s="12"/>
      <c r="M63" s="47">
        <v>1768.3160499999999</v>
      </c>
      <c r="N63" s="12"/>
      <c r="O63" s="18">
        <v>31757.200000000001</v>
      </c>
      <c r="P63" s="12"/>
      <c r="Q63" s="17">
        <f t="shared" si="1"/>
        <v>33525.516049999998</v>
      </c>
    </row>
    <row r="64" spans="1:18" s="5" customFormat="1" ht="32.450000000000003" customHeight="1">
      <c r="A64" s="15" t="s">
        <v>136</v>
      </c>
      <c r="B64" s="37" t="s">
        <v>63</v>
      </c>
      <c r="C64" s="3">
        <v>44397</v>
      </c>
      <c r="D64" s="3">
        <v>44412</v>
      </c>
      <c r="E64" s="55">
        <v>5</v>
      </c>
      <c r="F64" s="76">
        <v>5.0049999999999999</v>
      </c>
      <c r="G64" s="146" t="s">
        <v>160</v>
      </c>
      <c r="H64" s="30">
        <f t="shared" si="0"/>
        <v>28019.9</v>
      </c>
      <c r="I64" s="75">
        <v>1000</v>
      </c>
      <c r="J64" s="4"/>
      <c r="K64" s="75">
        <v>27019.9</v>
      </c>
      <c r="L64" s="12"/>
      <c r="M64" s="47">
        <v>948.56493999999998</v>
      </c>
      <c r="N64" s="12"/>
      <c r="O64" s="18">
        <v>27019.806820000002</v>
      </c>
      <c r="P64" s="12"/>
      <c r="Q64" s="17">
        <f t="shared" si="1"/>
        <v>27968.371760000002</v>
      </c>
    </row>
    <row r="65" spans="1:20" s="5" customFormat="1" ht="32.450000000000003" customHeight="1">
      <c r="A65" s="15" t="s">
        <v>137</v>
      </c>
      <c r="B65" s="37" t="s">
        <v>64</v>
      </c>
      <c r="C65" s="3">
        <v>44397</v>
      </c>
      <c r="D65" s="3">
        <v>44469</v>
      </c>
      <c r="E65" s="55">
        <v>3</v>
      </c>
      <c r="F65" s="76">
        <v>3</v>
      </c>
      <c r="G65" s="147"/>
      <c r="H65" s="30">
        <f t="shared" si="0"/>
        <v>25805.600000000002</v>
      </c>
      <c r="I65" s="75">
        <v>665.4</v>
      </c>
      <c r="J65" s="4"/>
      <c r="K65" s="75">
        <v>25140.2</v>
      </c>
      <c r="L65" s="12"/>
      <c r="M65" s="47">
        <v>665.15048000000002</v>
      </c>
      <c r="N65" s="12"/>
      <c r="O65" s="18">
        <v>25140.194820000001</v>
      </c>
      <c r="P65" s="12"/>
      <c r="Q65" s="17">
        <f t="shared" si="1"/>
        <v>25805.345300000001</v>
      </c>
    </row>
    <row r="66" spans="1:20" s="5" customFormat="1" ht="32.450000000000003" customHeight="1">
      <c r="A66" s="15" t="s">
        <v>138</v>
      </c>
      <c r="B66" s="37" t="s">
        <v>65</v>
      </c>
      <c r="C66" s="3">
        <v>44397</v>
      </c>
      <c r="D66" s="3">
        <v>44397</v>
      </c>
      <c r="E66" s="55">
        <v>1.77</v>
      </c>
      <c r="F66" s="76">
        <v>1.8</v>
      </c>
      <c r="G66" s="148"/>
      <c r="H66" s="30">
        <f t="shared" si="0"/>
        <v>14127.9</v>
      </c>
      <c r="I66" s="75">
        <v>662.3</v>
      </c>
      <c r="J66" s="4"/>
      <c r="K66" s="75">
        <v>13465.6</v>
      </c>
      <c r="L66" s="12"/>
      <c r="M66" s="47">
        <v>639.45500000000004</v>
      </c>
      <c r="N66" s="12"/>
      <c r="O66" s="18">
        <v>13465.58596</v>
      </c>
      <c r="P66" s="12"/>
      <c r="Q66" s="17">
        <f t="shared" si="1"/>
        <v>14105.04096</v>
      </c>
    </row>
    <row r="67" spans="1:20" ht="47.25">
      <c r="A67" s="15" t="s">
        <v>139</v>
      </c>
      <c r="B67" s="37" t="s">
        <v>66</v>
      </c>
      <c r="C67" s="40">
        <v>44421</v>
      </c>
      <c r="D67" s="40">
        <v>44489</v>
      </c>
      <c r="E67" s="55">
        <f>12-5</f>
        <v>7</v>
      </c>
      <c r="F67" s="56">
        <v>7</v>
      </c>
      <c r="G67" s="18" t="s">
        <v>160</v>
      </c>
      <c r="H67" s="30">
        <f t="shared" si="0"/>
        <v>126112.70000000001</v>
      </c>
      <c r="I67" s="115">
        <v>5414.1</v>
      </c>
      <c r="J67" s="115"/>
      <c r="K67" s="115">
        <v>120698.6</v>
      </c>
      <c r="L67" s="11"/>
      <c r="M67" s="11">
        <v>5123.01</v>
      </c>
      <c r="N67" s="11"/>
      <c r="O67" s="11">
        <v>117667.14491</v>
      </c>
      <c r="P67" s="11"/>
      <c r="Q67" s="17">
        <f t="shared" si="1"/>
        <v>122790.15491</v>
      </c>
    </row>
    <row r="68" spans="1:20" ht="47.25">
      <c r="A68" s="15" t="s">
        <v>140</v>
      </c>
      <c r="B68" s="37" t="s">
        <v>67</v>
      </c>
      <c r="C68" s="40">
        <v>44424</v>
      </c>
      <c r="D68" s="40">
        <v>44424</v>
      </c>
      <c r="E68" s="56">
        <v>10.19</v>
      </c>
      <c r="F68" s="56">
        <v>10.18942</v>
      </c>
      <c r="G68" s="21" t="s">
        <v>7</v>
      </c>
      <c r="H68" s="30">
        <f t="shared" si="0"/>
        <v>122427.7</v>
      </c>
      <c r="I68" s="77">
        <v>2500</v>
      </c>
      <c r="J68" s="115"/>
      <c r="K68" s="115">
        <v>119927.7</v>
      </c>
      <c r="L68" s="11"/>
      <c r="M68" s="11">
        <v>1499.9775</v>
      </c>
      <c r="N68" s="11"/>
      <c r="O68" s="11">
        <v>119927.7</v>
      </c>
      <c r="P68" s="11"/>
      <c r="Q68" s="17">
        <f t="shared" si="1"/>
        <v>121427.67749999999</v>
      </c>
    </row>
    <row r="69" spans="1:20" s="2" customFormat="1" ht="31.5">
      <c r="A69" s="15" t="s">
        <v>141</v>
      </c>
      <c r="B69" s="37" t="s">
        <v>68</v>
      </c>
      <c r="C69" s="40">
        <v>44470</v>
      </c>
      <c r="D69" s="40">
        <v>44550</v>
      </c>
      <c r="E69" s="56">
        <v>4</v>
      </c>
      <c r="F69" s="56">
        <v>4</v>
      </c>
      <c r="G69" s="21" t="s">
        <v>7</v>
      </c>
      <c r="H69" s="30">
        <f t="shared" si="0"/>
        <v>93960.1</v>
      </c>
      <c r="I69" s="77">
        <f>5753.1+2000</f>
        <v>7753.1</v>
      </c>
      <c r="J69" s="115"/>
      <c r="K69" s="115">
        <v>86207</v>
      </c>
      <c r="L69" s="11"/>
      <c r="M69" s="11">
        <v>5724.3344999999999</v>
      </c>
      <c r="N69" s="11"/>
      <c r="O69" s="11">
        <v>57316.094720000001</v>
      </c>
      <c r="P69" s="11"/>
      <c r="Q69" s="17">
        <f t="shared" si="1"/>
        <v>63040.429219999998</v>
      </c>
    </row>
    <row r="70" spans="1:20" ht="31.5">
      <c r="A70" s="15" t="s">
        <v>142</v>
      </c>
      <c r="B70" s="37" t="s">
        <v>69</v>
      </c>
      <c r="C70" s="40">
        <v>44402</v>
      </c>
      <c r="D70" s="40">
        <v>44398</v>
      </c>
      <c r="E70" s="56">
        <v>0.76</v>
      </c>
      <c r="F70" s="56">
        <v>0.76</v>
      </c>
      <c r="G70" s="21" t="s">
        <v>176</v>
      </c>
      <c r="H70" s="30">
        <f t="shared" si="0"/>
        <v>964.3</v>
      </c>
      <c r="I70" s="77"/>
      <c r="J70" s="115"/>
      <c r="K70" s="115">
        <v>964.3</v>
      </c>
      <c r="L70" s="11"/>
      <c r="M70" s="11"/>
      <c r="N70" s="11"/>
      <c r="O70" s="11">
        <v>964.25226999999995</v>
      </c>
      <c r="P70" s="11"/>
      <c r="Q70" s="17">
        <f t="shared" si="1"/>
        <v>964.25226999999995</v>
      </c>
    </row>
    <row r="71" spans="1:20" ht="47.25">
      <c r="A71" s="127" t="s">
        <v>143</v>
      </c>
      <c r="B71" s="135" t="s">
        <v>70</v>
      </c>
      <c r="C71" s="40">
        <v>44442</v>
      </c>
      <c r="D71" s="40">
        <v>44491</v>
      </c>
      <c r="E71" s="56">
        <v>2.87</v>
      </c>
      <c r="F71" s="56">
        <v>2.9</v>
      </c>
      <c r="G71" s="20" t="s">
        <v>159</v>
      </c>
      <c r="H71" s="154">
        <f t="shared" si="0"/>
        <v>33383.800000000003</v>
      </c>
      <c r="I71" s="156">
        <v>2706.6</v>
      </c>
      <c r="J71" s="115"/>
      <c r="K71" s="158">
        <v>30677.200000000001</v>
      </c>
      <c r="L71" s="11"/>
      <c r="M71" s="11"/>
      <c r="N71" s="11"/>
      <c r="O71" s="11">
        <v>25427.641919999998</v>
      </c>
      <c r="P71" s="11"/>
      <c r="Q71" s="17">
        <f t="shared" si="1"/>
        <v>25427.641919999998</v>
      </c>
    </row>
    <row r="72" spans="1:20" ht="47.25">
      <c r="A72" s="128"/>
      <c r="B72" s="136"/>
      <c r="C72" s="3" t="s">
        <v>199</v>
      </c>
      <c r="D72" s="40">
        <v>44463</v>
      </c>
      <c r="E72" s="56"/>
      <c r="F72" s="56"/>
      <c r="G72" s="20" t="s">
        <v>159</v>
      </c>
      <c r="H72" s="155"/>
      <c r="I72" s="157"/>
      <c r="J72" s="115"/>
      <c r="K72" s="159"/>
      <c r="L72" s="11"/>
      <c r="M72" s="11">
        <v>1162.6276499999999</v>
      </c>
      <c r="N72" s="11"/>
      <c r="O72" s="11">
        <v>4975</v>
      </c>
      <c r="P72" s="11"/>
      <c r="Q72" s="17">
        <f t="shared" si="1"/>
        <v>6137.6276500000004</v>
      </c>
    </row>
    <row r="73" spans="1:20" ht="31.5">
      <c r="A73" s="105" t="s">
        <v>144</v>
      </c>
      <c r="B73" s="37" t="s">
        <v>71</v>
      </c>
      <c r="C73" s="40">
        <v>44433</v>
      </c>
      <c r="D73" s="40">
        <v>44501</v>
      </c>
      <c r="E73" s="56">
        <v>3.3029999999999999</v>
      </c>
      <c r="F73" s="56">
        <v>3.3029999999999999</v>
      </c>
      <c r="G73" s="21" t="s">
        <v>7</v>
      </c>
      <c r="H73" s="30">
        <f t="shared" si="0"/>
        <v>59648.6</v>
      </c>
      <c r="I73" s="77">
        <v>3711.7</v>
      </c>
      <c r="J73" s="115"/>
      <c r="K73" s="115">
        <v>55936.9</v>
      </c>
      <c r="L73" s="11"/>
      <c r="M73" s="11">
        <v>2877.7046599999999</v>
      </c>
      <c r="N73" s="11"/>
      <c r="O73" s="11">
        <v>55936.9</v>
      </c>
      <c r="P73" s="11"/>
      <c r="Q73" s="17">
        <f t="shared" ref="Q73:Q84" si="2">M73+N73+O73+P73</f>
        <v>58814.604660000005</v>
      </c>
    </row>
    <row r="74" spans="1:20" ht="31.5">
      <c r="A74" s="106" t="s">
        <v>145</v>
      </c>
      <c r="B74" s="42" t="s">
        <v>72</v>
      </c>
      <c r="C74" s="40">
        <v>44510</v>
      </c>
      <c r="D74" s="40">
        <v>44560</v>
      </c>
      <c r="E74" s="56">
        <v>4.5</v>
      </c>
      <c r="F74" s="56">
        <v>4.5</v>
      </c>
      <c r="G74" s="21" t="s">
        <v>7</v>
      </c>
      <c r="H74" s="30">
        <f t="shared" si="0"/>
        <v>59881.3</v>
      </c>
      <c r="I74" s="32">
        <v>9881.2999999999993</v>
      </c>
      <c r="J74" s="115"/>
      <c r="K74" s="115">
        <v>50000</v>
      </c>
      <c r="L74" s="11"/>
      <c r="M74" s="11"/>
      <c r="N74" s="11"/>
      <c r="O74" s="11">
        <v>48050.147940000003</v>
      </c>
      <c r="P74" s="11"/>
      <c r="Q74" s="17">
        <f t="shared" si="2"/>
        <v>48050.147940000003</v>
      </c>
    </row>
    <row r="75" spans="1:20" ht="47.25">
      <c r="A75" s="106" t="s">
        <v>146</v>
      </c>
      <c r="B75" s="78" t="s">
        <v>207</v>
      </c>
      <c r="C75" s="40">
        <v>44469</v>
      </c>
      <c r="D75" s="40">
        <v>44519</v>
      </c>
      <c r="E75" s="56">
        <v>2.8690000000000002</v>
      </c>
      <c r="F75" s="56">
        <v>2.8690000000000002</v>
      </c>
      <c r="G75" s="21" t="s">
        <v>7</v>
      </c>
      <c r="H75" s="30">
        <f>I75+J75+K75+L75</f>
        <v>130925.3</v>
      </c>
      <c r="I75" s="32">
        <v>89266.8</v>
      </c>
      <c r="J75" s="115"/>
      <c r="K75" s="115">
        <v>41658.5</v>
      </c>
      <c r="L75" s="11"/>
      <c r="M75" s="11">
        <v>39396.019070000002</v>
      </c>
      <c r="N75" s="11"/>
      <c r="O75" s="11">
        <v>41658.5</v>
      </c>
      <c r="P75" s="11"/>
      <c r="Q75" s="17"/>
    </row>
    <row r="76" spans="1:20" ht="31.5">
      <c r="A76" s="15" t="s">
        <v>147</v>
      </c>
      <c r="B76" s="79" t="s">
        <v>73</v>
      </c>
      <c r="C76" s="40">
        <v>44423</v>
      </c>
      <c r="D76" s="40">
        <v>44553</v>
      </c>
      <c r="E76" s="56">
        <v>2.665</v>
      </c>
      <c r="F76" s="56">
        <v>2.665</v>
      </c>
      <c r="G76" s="21" t="s">
        <v>7</v>
      </c>
      <c r="H76" s="30">
        <f t="shared" si="0"/>
        <v>71849.5</v>
      </c>
      <c r="I76" s="32">
        <v>5000</v>
      </c>
      <c r="J76" s="115"/>
      <c r="K76" s="115">
        <f>41849.5+25000</f>
        <v>66849.5</v>
      </c>
      <c r="L76" s="11"/>
      <c r="M76" s="11">
        <v>1790.31852</v>
      </c>
      <c r="N76" s="11"/>
      <c r="O76" s="11">
        <v>40530.698409999997</v>
      </c>
      <c r="P76" s="11"/>
      <c r="Q76" s="17">
        <f t="shared" si="2"/>
        <v>42321.016929999998</v>
      </c>
      <c r="T76" s="1">
        <v>71849.49914</v>
      </c>
    </row>
    <row r="77" spans="1:20" ht="47.25">
      <c r="A77" s="15" t="s">
        <v>148</v>
      </c>
      <c r="B77" s="80" t="s">
        <v>74</v>
      </c>
      <c r="C77" s="81" t="s">
        <v>177</v>
      </c>
      <c r="D77" s="41"/>
      <c r="E77" s="76"/>
      <c r="F77" s="56"/>
      <c r="G77" s="20" t="s">
        <v>159</v>
      </c>
      <c r="H77" s="30">
        <f t="shared" si="0"/>
        <v>13500</v>
      </c>
      <c r="I77" s="32">
        <v>8500</v>
      </c>
      <c r="J77" s="115"/>
      <c r="K77" s="115">
        <v>5000</v>
      </c>
      <c r="L77" s="11"/>
      <c r="M77" s="11">
        <v>8500</v>
      </c>
      <c r="N77" s="11"/>
      <c r="O77" s="11">
        <v>5000</v>
      </c>
      <c r="P77" s="11"/>
      <c r="Q77" s="17">
        <f t="shared" si="2"/>
        <v>13500</v>
      </c>
    </row>
    <row r="78" spans="1:20" ht="47.25">
      <c r="A78" s="15" t="s">
        <v>149</v>
      </c>
      <c r="B78" s="53" t="s">
        <v>218</v>
      </c>
      <c r="C78" s="40">
        <v>44119</v>
      </c>
      <c r="D78" s="41"/>
      <c r="E78" s="56">
        <v>2.6</v>
      </c>
      <c r="F78" s="56">
        <v>2.6</v>
      </c>
      <c r="G78" s="20" t="s">
        <v>179</v>
      </c>
      <c r="H78" s="30">
        <f t="shared" si="0"/>
        <v>13863.628220000001</v>
      </c>
      <c r="I78" s="32">
        <v>11863.628220000001</v>
      </c>
      <c r="J78" s="115"/>
      <c r="K78" s="115">
        <v>2000</v>
      </c>
      <c r="L78" s="11"/>
      <c r="M78" s="11">
        <v>11863.628220000001</v>
      </c>
      <c r="N78" s="11"/>
      <c r="O78" s="11">
        <v>2000</v>
      </c>
      <c r="P78" s="11"/>
      <c r="Q78" s="17">
        <f t="shared" si="2"/>
        <v>13863.628220000001</v>
      </c>
    </row>
    <row r="79" spans="1:20" ht="31.5">
      <c r="A79" s="15" t="s">
        <v>150</v>
      </c>
      <c r="B79" s="43" t="s">
        <v>75</v>
      </c>
      <c r="C79" s="14" t="s">
        <v>178</v>
      </c>
      <c r="D79" s="41"/>
      <c r="E79" s="56"/>
      <c r="F79" s="56"/>
      <c r="G79" s="21" t="s">
        <v>7</v>
      </c>
      <c r="H79" s="30">
        <f t="shared" ref="H79:H124" si="3">I79+J79+K79+L79</f>
        <v>98000</v>
      </c>
      <c r="I79" s="32"/>
      <c r="J79" s="115"/>
      <c r="K79" s="115">
        <v>98000</v>
      </c>
      <c r="L79" s="11"/>
      <c r="M79" s="11"/>
      <c r="N79" s="11"/>
      <c r="O79" s="11">
        <v>98000</v>
      </c>
      <c r="P79" s="11"/>
      <c r="Q79" s="17">
        <f t="shared" si="2"/>
        <v>98000</v>
      </c>
    </row>
    <row r="80" spans="1:20" ht="47.25">
      <c r="A80" s="15" t="s">
        <v>151</v>
      </c>
      <c r="B80" s="43" t="s">
        <v>76</v>
      </c>
      <c r="C80" s="40">
        <v>44538</v>
      </c>
      <c r="D80" s="41"/>
      <c r="E80" s="56">
        <v>7.3</v>
      </c>
      <c r="F80" s="56">
        <v>7.3</v>
      </c>
      <c r="G80" s="21" t="s">
        <v>7</v>
      </c>
      <c r="H80" s="30">
        <f t="shared" si="3"/>
        <v>114287.2</v>
      </c>
      <c r="I80" s="32"/>
      <c r="J80" s="115"/>
      <c r="K80" s="115">
        <v>14287.2</v>
      </c>
      <c r="L80" s="11">
        <v>100000</v>
      </c>
      <c r="M80" s="11"/>
      <c r="N80" s="11"/>
      <c r="O80" s="11">
        <v>14287.2</v>
      </c>
      <c r="P80" s="11">
        <v>100000</v>
      </c>
      <c r="Q80" s="17">
        <f t="shared" si="2"/>
        <v>114287.2</v>
      </c>
    </row>
    <row r="81" spans="1:19" ht="73.5" customHeight="1">
      <c r="A81" s="105" t="s">
        <v>152</v>
      </c>
      <c r="B81" s="44" t="s">
        <v>77</v>
      </c>
      <c r="C81" s="40">
        <v>44169</v>
      </c>
      <c r="D81" s="41"/>
      <c r="E81" s="56"/>
      <c r="F81" s="56"/>
      <c r="G81" s="20" t="s">
        <v>9</v>
      </c>
      <c r="H81" s="154">
        <f>I81+J81+K81+L81+I82+L82</f>
        <v>391536.2</v>
      </c>
      <c r="I81" s="82"/>
      <c r="J81" s="115"/>
      <c r="K81" s="150">
        <v>309436.2</v>
      </c>
      <c r="L81" s="11"/>
      <c r="M81" s="11"/>
      <c r="N81" s="11"/>
      <c r="O81" s="11">
        <v>12194.014219999999</v>
      </c>
      <c r="P81" s="11"/>
      <c r="Q81" s="17">
        <f t="shared" si="2"/>
        <v>12194.014219999999</v>
      </c>
    </row>
    <row r="82" spans="1:19" ht="105" customHeight="1">
      <c r="A82" s="15" t="s">
        <v>153</v>
      </c>
      <c r="B82" s="43" t="s">
        <v>78</v>
      </c>
      <c r="C82" s="40">
        <v>46285</v>
      </c>
      <c r="D82" s="41"/>
      <c r="E82" s="56"/>
      <c r="F82" s="56"/>
      <c r="G82" s="21" t="s">
        <v>7</v>
      </c>
      <c r="H82" s="155"/>
      <c r="I82" s="31">
        <v>22100</v>
      </c>
      <c r="J82" s="115"/>
      <c r="K82" s="150"/>
      <c r="L82" s="11">
        <v>60000</v>
      </c>
      <c r="M82" s="11">
        <v>22100</v>
      </c>
      <c r="N82" s="11"/>
      <c r="O82" s="11">
        <v>237085.91119000001</v>
      </c>
      <c r="P82" s="11">
        <v>60000</v>
      </c>
      <c r="Q82" s="17">
        <f t="shared" si="2"/>
        <v>319185.91119000001</v>
      </c>
    </row>
    <row r="83" spans="1:19" ht="63">
      <c r="A83" s="15" t="s">
        <v>206</v>
      </c>
      <c r="B83" s="43" t="s">
        <v>79</v>
      </c>
      <c r="C83" s="40">
        <v>44470</v>
      </c>
      <c r="D83" s="41"/>
      <c r="E83" s="56"/>
      <c r="F83" s="56"/>
      <c r="G83" s="20" t="s">
        <v>9</v>
      </c>
      <c r="H83" s="30">
        <f t="shared" si="3"/>
        <v>72665.8</v>
      </c>
      <c r="I83" s="31">
        <v>12665.8</v>
      </c>
      <c r="J83" s="31"/>
      <c r="K83" s="32">
        <v>60000</v>
      </c>
      <c r="L83" s="11"/>
      <c r="M83" s="11">
        <v>2573.8649999999998</v>
      </c>
      <c r="N83" s="11"/>
      <c r="O83" s="11">
        <v>38270.080379999999</v>
      </c>
      <c r="P83" s="11"/>
      <c r="Q83" s="17">
        <f t="shared" si="2"/>
        <v>40843.945379999997</v>
      </c>
    </row>
    <row r="84" spans="1:19" ht="44.25" customHeight="1">
      <c r="A84" s="105" t="s">
        <v>220</v>
      </c>
      <c r="B84" s="44" t="s">
        <v>80</v>
      </c>
      <c r="C84" s="40">
        <v>45219</v>
      </c>
      <c r="D84" s="41"/>
      <c r="E84" s="56"/>
      <c r="F84" s="56"/>
      <c r="G84" s="108" t="s">
        <v>252</v>
      </c>
      <c r="H84" s="101">
        <f t="shared" si="3"/>
        <v>52728.61</v>
      </c>
      <c r="I84" s="83">
        <v>12728.61</v>
      </c>
      <c r="J84" s="83"/>
      <c r="K84" s="32"/>
      <c r="L84" s="19">
        <v>40000</v>
      </c>
      <c r="M84" s="19"/>
      <c r="N84" s="19"/>
      <c r="O84" s="19"/>
      <c r="P84" s="19">
        <v>40000</v>
      </c>
      <c r="Q84" s="17">
        <f t="shared" si="2"/>
        <v>40000</v>
      </c>
    </row>
    <row r="85" spans="1:19" ht="42" customHeight="1">
      <c r="A85" s="182" t="s">
        <v>229</v>
      </c>
      <c r="B85" s="182"/>
      <c r="C85" s="41"/>
      <c r="D85" s="41"/>
      <c r="E85" s="84">
        <f t="shared" ref="E85:Q85" si="4">SUM(E7:E84)</f>
        <v>227.386</v>
      </c>
      <c r="F85" s="84">
        <f t="shared" si="4"/>
        <v>227.60674000000003</v>
      </c>
      <c r="G85" s="13">
        <f t="shared" si="4"/>
        <v>0</v>
      </c>
      <c r="H85" s="111">
        <f t="shared" si="4"/>
        <v>3850975.6682199994</v>
      </c>
      <c r="I85" s="111">
        <f t="shared" si="4"/>
        <v>359493.24822000001</v>
      </c>
      <c r="J85" s="111">
        <f t="shared" si="4"/>
        <v>0</v>
      </c>
      <c r="K85" s="111">
        <f t="shared" si="4"/>
        <v>3191482.4200000004</v>
      </c>
      <c r="L85" s="13">
        <f t="shared" si="4"/>
        <v>300000</v>
      </c>
      <c r="M85" s="13">
        <f t="shared" si="4"/>
        <v>187879.65234999999</v>
      </c>
      <c r="N85" s="13">
        <f t="shared" si="4"/>
        <v>0</v>
      </c>
      <c r="O85" s="13">
        <f t="shared" si="4"/>
        <v>2986634.8628599998</v>
      </c>
      <c r="P85" s="13">
        <f t="shared" si="4"/>
        <v>300000</v>
      </c>
      <c r="Q85" s="13">
        <f t="shared" si="4"/>
        <v>3393459.9961400004</v>
      </c>
      <c r="S85" s="97" t="e">
        <f>#REF!+#REF!+#REF!</f>
        <v>#REF!</v>
      </c>
    </row>
    <row r="86" spans="1:19" ht="42" customHeight="1">
      <c r="A86" s="87"/>
      <c r="B86" s="94" t="s">
        <v>225</v>
      </c>
      <c r="C86" s="95"/>
      <c r="D86" s="96"/>
      <c r="E86" s="84"/>
      <c r="F86" s="84"/>
      <c r="G86" s="13"/>
      <c r="H86" s="111"/>
      <c r="I86" s="111"/>
      <c r="J86" s="111"/>
      <c r="K86" s="111"/>
      <c r="L86" s="13"/>
      <c r="M86" s="13"/>
      <c r="N86" s="13"/>
      <c r="O86" s="13"/>
      <c r="P86" s="13"/>
      <c r="Q86" s="13"/>
    </row>
    <row r="87" spans="1:19" ht="49.5" customHeight="1">
      <c r="A87" s="87"/>
      <c r="B87" s="183" t="s">
        <v>227</v>
      </c>
      <c r="C87" s="95"/>
      <c r="D87" s="41"/>
      <c r="E87" s="84" t="s">
        <v>237</v>
      </c>
      <c r="F87" s="84" t="s">
        <v>237</v>
      </c>
      <c r="G87" s="13"/>
      <c r="H87" s="111">
        <f>H89</f>
        <v>195281.69</v>
      </c>
      <c r="I87" s="111">
        <f>I88</f>
        <v>46133.99</v>
      </c>
      <c r="J87" s="111"/>
      <c r="K87" s="111">
        <f>K88</f>
        <v>149147.70000000001</v>
      </c>
      <c r="L87" s="13"/>
      <c r="M87" s="13">
        <f>M88+M89+M90</f>
        <v>46134</v>
      </c>
      <c r="N87" s="13"/>
      <c r="O87" s="13">
        <f>O88+O89+O90</f>
        <v>146552.36791999999</v>
      </c>
      <c r="P87" s="13"/>
      <c r="Q87" s="13">
        <f>Q88+Q89+Q90</f>
        <v>192686.36791999999</v>
      </c>
    </row>
    <row r="88" spans="1:19" ht="49.5" customHeight="1">
      <c r="A88" s="87"/>
      <c r="B88" s="183" t="s">
        <v>240</v>
      </c>
      <c r="C88" s="184">
        <v>44469</v>
      </c>
      <c r="D88" s="3" t="s">
        <v>246</v>
      </c>
      <c r="E88" s="112" t="s">
        <v>242</v>
      </c>
      <c r="F88" s="112" t="s">
        <v>244</v>
      </c>
      <c r="G88" s="112" t="s">
        <v>241</v>
      </c>
      <c r="H88" s="46"/>
      <c r="I88" s="120">
        <v>46133.99</v>
      </c>
      <c r="J88" s="185"/>
      <c r="K88" s="120">
        <v>149147.70000000001</v>
      </c>
      <c r="L88" s="120"/>
      <c r="M88" s="112">
        <v>2248</v>
      </c>
      <c r="N88" s="112"/>
      <c r="O88" s="112">
        <v>21431.607919999999</v>
      </c>
      <c r="P88" s="46"/>
      <c r="Q88" s="46">
        <f>M88+O88</f>
        <v>23679.607919999999</v>
      </c>
      <c r="R88" s="1"/>
    </row>
    <row r="89" spans="1:19" ht="49.5" customHeight="1">
      <c r="A89" s="87"/>
      <c r="B89" s="183" t="s">
        <v>240</v>
      </c>
      <c r="C89" s="184">
        <v>44545</v>
      </c>
      <c r="D89" s="3" t="s">
        <v>247</v>
      </c>
      <c r="E89" s="46" t="s">
        <v>245</v>
      </c>
      <c r="F89" s="46" t="s">
        <v>245</v>
      </c>
      <c r="G89" s="46" t="s">
        <v>243</v>
      </c>
      <c r="H89" s="46">
        <f>I88+K88</f>
        <v>195281.69</v>
      </c>
      <c r="I89" s="186"/>
      <c r="J89" s="187"/>
      <c r="K89" s="186"/>
      <c r="L89" s="186"/>
      <c r="M89" s="46">
        <v>24168.5</v>
      </c>
      <c r="N89" s="46"/>
      <c r="O89" s="46">
        <v>108000</v>
      </c>
      <c r="P89" s="46"/>
      <c r="Q89" s="46">
        <f>O89+M89</f>
        <v>132168.5</v>
      </c>
      <c r="R89" s="1"/>
    </row>
    <row r="90" spans="1:19" ht="49.5" customHeight="1">
      <c r="A90" s="87"/>
      <c r="B90" s="183" t="s">
        <v>240</v>
      </c>
      <c r="C90" s="184">
        <v>44545</v>
      </c>
      <c r="D90" s="40">
        <v>44550</v>
      </c>
      <c r="E90" s="46" t="s">
        <v>236</v>
      </c>
      <c r="F90" s="46" t="s">
        <v>236</v>
      </c>
      <c r="G90" s="46" t="s">
        <v>243</v>
      </c>
      <c r="H90" s="46"/>
      <c r="I90" s="121"/>
      <c r="J90" s="188"/>
      <c r="K90" s="121"/>
      <c r="L90" s="121"/>
      <c r="M90" s="46">
        <v>19717.5</v>
      </c>
      <c r="N90" s="46"/>
      <c r="O90" s="46">
        <v>17120.759999999998</v>
      </c>
      <c r="P90" s="46"/>
      <c r="Q90" s="46">
        <f>M90+O90</f>
        <v>36838.259999999995</v>
      </c>
      <c r="R90" s="1"/>
    </row>
    <row r="91" spans="1:19" ht="63.75" customHeight="1">
      <c r="A91" s="87"/>
      <c r="B91" s="183" t="s">
        <v>228</v>
      </c>
      <c r="C91" s="95"/>
      <c r="D91" s="96"/>
      <c r="E91" s="111" t="s">
        <v>237</v>
      </c>
      <c r="F91" s="111" t="s">
        <v>237</v>
      </c>
      <c r="G91" s="13"/>
      <c r="H91" s="13">
        <f>H92+H93+H94</f>
        <v>4000</v>
      </c>
      <c r="I91" s="111"/>
      <c r="J91" s="111"/>
      <c r="K91" s="13">
        <f>K92+K93+K94</f>
        <v>4000</v>
      </c>
      <c r="L91" s="13"/>
      <c r="M91" s="13"/>
      <c r="N91" s="13"/>
      <c r="O91" s="13">
        <f>O92+O93</f>
        <v>3437.5</v>
      </c>
      <c r="P91" s="13"/>
      <c r="Q91" s="13">
        <f>Q92+Q93</f>
        <v>3437.5</v>
      </c>
    </row>
    <row r="92" spans="1:19" ht="33.75" customHeight="1">
      <c r="A92" s="87"/>
      <c r="B92" s="183" t="s">
        <v>231</v>
      </c>
      <c r="C92" s="41" t="s">
        <v>230</v>
      </c>
      <c r="D92" s="96"/>
      <c r="E92" s="112" t="s">
        <v>236</v>
      </c>
      <c r="F92" s="112" t="s">
        <v>236</v>
      </c>
      <c r="G92" s="189" t="s">
        <v>234</v>
      </c>
      <c r="H92" s="112">
        <v>1500</v>
      </c>
      <c r="I92" s="112"/>
      <c r="J92" s="112"/>
      <c r="K92" s="112">
        <v>1500</v>
      </c>
      <c r="L92" s="46"/>
      <c r="M92" s="46"/>
      <c r="N92" s="46"/>
      <c r="O92" s="46">
        <v>1500</v>
      </c>
      <c r="P92" s="46"/>
      <c r="Q92" s="46">
        <f>O92</f>
        <v>1500</v>
      </c>
      <c r="R92" s="1"/>
    </row>
    <row r="93" spans="1:19" ht="63.75" customHeight="1">
      <c r="A93" s="87"/>
      <c r="B93" s="183" t="s">
        <v>232</v>
      </c>
      <c r="C93" s="190" t="s">
        <v>233</v>
      </c>
      <c r="D93" s="14"/>
      <c r="E93" s="112" t="s">
        <v>238</v>
      </c>
      <c r="F93" s="112" t="s">
        <v>238</v>
      </c>
      <c r="G93" s="191" t="s">
        <v>235</v>
      </c>
      <c r="H93" s="112">
        <f>2500-H94</f>
        <v>2232.1</v>
      </c>
      <c r="I93" s="112"/>
      <c r="J93" s="112"/>
      <c r="K93" s="112">
        <f>2500-K94</f>
        <v>2232.1</v>
      </c>
      <c r="L93" s="46"/>
      <c r="M93" s="46"/>
      <c r="N93" s="46"/>
      <c r="O93" s="46">
        <v>1937.5</v>
      </c>
      <c r="P93" s="46"/>
      <c r="Q93" s="46">
        <f>O93</f>
        <v>1937.5</v>
      </c>
      <c r="R93" s="1"/>
    </row>
    <row r="94" spans="1:19">
      <c r="A94" s="87"/>
      <c r="B94" s="183" t="s">
        <v>239</v>
      </c>
      <c r="C94" s="190"/>
      <c r="D94" s="192"/>
      <c r="E94" s="111"/>
      <c r="F94" s="111"/>
      <c r="G94" s="191"/>
      <c r="H94" s="111">
        <f>K94</f>
        <v>267.89999999999998</v>
      </c>
      <c r="I94" s="111"/>
      <c r="J94" s="111"/>
      <c r="K94" s="111">
        <v>267.89999999999998</v>
      </c>
      <c r="L94" s="13"/>
      <c r="M94" s="13"/>
      <c r="N94" s="13"/>
      <c r="O94" s="13"/>
      <c r="P94" s="13"/>
      <c r="Q94" s="13"/>
      <c r="R94" s="1"/>
    </row>
    <row r="95" spans="1:19" ht="45" customHeight="1">
      <c r="A95" s="15"/>
      <c r="B95" s="151" t="s">
        <v>191</v>
      </c>
      <c r="C95" s="152"/>
      <c r="D95" s="153"/>
      <c r="E95" s="56"/>
      <c r="F95" s="56"/>
      <c r="G95" s="20"/>
      <c r="H95" s="30"/>
      <c r="I95" s="31"/>
      <c r="J95" s="31"/>
      <c r="K95" s="32"/>
      <c r="L95" s="19"/>
      <c r="M95" s="19"/>
      <c r="N95" s="19"/>
      <c r="O95" s="19"/>
      <c r="P95" s="19"/>
      <c r="Q95" s="19"/>
    </row>
    <row r="96" spans="1:19" ht="31.5">
      <c r="A96" s="15" t="s">
        <v>110</v>
      </c>
      <c r="B96" s="36" t="s">
        <v>81</v>
      </c>
      <c r="C96" s="40">
        <v>44423</v>
      </c>
      <c r="D96" s="40">
        <v>44557</v>
      </c>
      <c r="E96" s="56">
        <v>0.4</v>
      </c>
      <c r="F96" s="56">
        <v>1.3</v>
      </c>
      <c r="G96" s="108" t="s">
        <v>7</v>
      </c>
      <c r="H96" s="30">
        <f t="shared" si="3"/>
        <v>23065.599999999999</v>
      </c>
      <c r="I96" s="31">
        <v>12945.6</v>
      </c>
      <c r="J96" s="115">
        <v>10120</v>
      </c>
      <c r="K96" s="115"/>
      <c r="L96" s="11"/>
      <c r="M96" s="115">
        <v>11827.39033</v>
      </c>
      <c r="N96" s="11">
        <v>10120</v>
      </c>
      <c r="O96" s="11"/>
      <c r="P96" s="11"/>
      <c r="Q96" s="11">
        <f t="shared" ref="Q96:Q104" si="5">M96+N96</f>
        <v>21947.390330000002</v>
      </c>
    </row>
    <row r="97" spans="1:18" ht="31.5">
      <c r="A97" s="15" t="s">
        <v>111</v>
      </c>
      <c r="B97" s="38" t="s">
        <v>82</v>
      </c>
      <c r="C97" s="40">
        <v>44456</v>
      </c>
      <c r="D97" s="40">
        <v>44524</v>
      </c>
      <c r="E97" s="56">
        <v>3.5</v>
      </c>
      <c r="F97" s="56">
        <v>3.5</v>
      </c>
      <c r="G97" s="21" t="s">
        <v>182</v>
      </c>
      <c r="H97" s="30">
        <f t="shared" si="3"/>
        <v>29844.400000000001</v>
      </c>
      <c r="I97" s="83">
        <v>2844.4</v>
      </c>
      <c r="J97" s="115">
        <v>27000</v>
      </c>
      <c r="K97" s="115"/>
      <c r="L97" s="11"/>
      <c r="M97" s="115">
        <v>2828.45631</v>
      </c>
      <c r="N97" s="11">
        <v>27000</v>
      </c>
      <c r="O97" s="11"/>
      <c r="P97" s="11"/>
      <c r="Q97" s="11">
        <f t="shared" si="5"/>
        <v>29828.456310000001</v>
      </c>
    </row>
    <row r="98" spans="1:18" ht="31.5">
      <c r="A98" s="15" t="s">
        <v>112</v>
      </c>
      <c r="B98" s="38" t="s">
        <v>83</v>
      </c>
      <c r="C98" s="40">
        <v>44464</v>
      </c>
      <c r="D98" s="40">
        <v>44544</v>
      </c>
      <c r="E98" s="56">
        <v>3.4</v>
      </c>
      <c r="F98" s="56">
        <v>3.4</v>
      </c>
      <c r="G98" s="21" t="s">
        <v>183</v>
      </c>
      <c r="H98" s="30">
        <f t="shared" si="3"/>
        <v>53400.1</v>
      </c>
      <c r="I98" s="115">
        <v>2400.1</v>
      </c>
      <c r="J98" s="115">
        <v>51000</v>
      </c>
      <c r="K98" s="115"/>
      <c r="L98" s="11"/>
      <c r="M98" s="115">
        <v>2093.6716999999999</v>
      </c>
      <c r="N98" s="11">
        <v>51000</v>
      </c>
      <c r="O98" s="11"/>
      <c r="P98" s="11"/>
      <c r="Q98" s="11">
        <f t="shared" si="5"/>
        <v>53093.671699999999</v>
      </c>
    </row>
    <row r="99" spans="1:18" ht="31.5" customHeight="1">
      <c r="A99" s="127" t="s">
        <v>113</v>
      </c>
      <c r="B99" s="140" t="s">
        <v>154</v>
      </c>
      <c r="C99" s="40">
        <v>44414</v>
      </c>
      <c r="D99" s="40">
        <v>44402</v>
      </c>
      <c r="E99" s="56">
        <v>1.6</v>
      </c>
      <c r="F99" s="56">
        <v>1.6</v>
      </c>
      <c r="G99" s="14" t="s">
        <v>159</v>
      </c>
      <c r="H99" s="30">
        <f t="shared" si="3"/>
        <v>14292.8</v>
      </c>
      <c r="I99" s="115">
        <f>6173.3-1880.5</f>
        <v>4292.8</v>
      </c>
      <c r="J99" s="115">
        <f>25000-15000</f>
        <v>10000</v>
      </c>
      <c r="K99" s="115"/>
      <c r="L99" s="11"/>
      <c r="M99" s="115">
        <v>4291.8397400000003</v>
      </c>
      <c r="N99" s="11">
        <v>10000</v>
      </c>
      <c r="O99" s="11"/>
      <c r="P99" s="11"/>
      <c r="Q99" s="11">
        <f t="shared" si="5"/>
        <v>14291.839739999999</v>
      </c>
    </row>
    <row r="100" spans="1:18" ht="36" customHeight="1">
      <c r="A100" s="128"/>
      <c r="B100" s="140"/>
      <c r="C100" s="40">
        <v>44515</v>
      </c>
      <c r="D100" s="40">
        <v>44525</v>
      </c>
      <c r="E100" s="85">
        <v>2.5</v>
      </c>
      <c r="F100" s="56">
        <v>2.5</v>
      </c>
      <c r="G100" s="108" t="s">
        <v>7</v>
      </c>
      <c r="H100" s="30">
        <f t="shared" si="3"/>
        <v>16880.5</v>
      </c>
      <c r="I100" s="115">
        <v>1880.5</v>
      </c>
      <c r="J100" s="115">
        <v>15000</v>
      </c>
      <c r="K100" s="115"/>
      <c r="L100" s="11"/>
      <c r="M100" s="115">
        <v>1761.80315</v>
      </c>
      <c r="N100" s="11">
        <v>15000</v>
      </c>
      <c r="O100" s="11"/>
      <c r="P100" s="11"/>
      <c r="Q100" s="11">
        <f t="shared" si="5"/>
        <v>16761.80315</v>
      </c>
    </row>
    <row r="101" spans="1:18" ht="31.5" customHeight="1">
      <c r="A101" s="105" t="s">
        <v>114</v>
      </c>
      <c r="B101" s="36" t="s">
        <v>84</v>
      </c>
      <c r="C101" s="40">
        <v>44515</v>
      </c>
      <c r="D101" s="40">
        <v>44462</v>
      </c>
      <c r="E101" s="56">
        <v>1.4</v>
      </c>
      <c r="F101" s="56">
        <v>1.46</v>
      </c>
      <c r="G101" s="108" t="s">
        <v>7</v>
      </c>
      <c r="H101" s="30">
        <f t="shared" si="3"/>
        <v>12616.699999999999</v>
      </c>
      <c r="I101" s="115">
        <v>846.3</v>
      </c>
      <c r="J101" s="115">
        <v>11770.4</v>
      </c>
      <c r="K101" s="115"/>
      <c r="L101" s="11"/>
      <c r="M101" s="115">
        <f>264.35628</f>
        <v>264.35628000000003</v>
      </c>
      <c r="N101" s="11">
        <v>11770.4</v>
      </c>
      <c r="O101" s="11"/>
      <c r="P101" s="11"/>
      <c r="Q101" s="11">
        <f t="shared" si="5"/>
        <v>12034.75628</v>
      </c>
      <c r="R101" s="60"/>
    </row>
    <row r="102" spans="1:18" ht="31.5">
      <c r="A102" s="15" t="s">
        <v>115</v>
      </c>
      <c r="B102" s="36" t="s">
        <v>155</v>
      </c>
      <c r="C102" s="40">
        <v>44494</v>
      </c>
      <c r="D102" s="40">
        <v>44552</v>
      </c>
      <c r="E102" s="56">
        <v>7.0039999999999996</v>
      </c>
      <c r="F102" s="56">
        <v>7.0039999999999996</v>
      </c>
      <c r="G102" s="108" t="s">
        <v>7</v>
      </c>
      <c r="H102" s="30">
        <f t="shared" si="3"/>
        <v>89106.1</v>
      </c>
      <c r="I102" s="115">
        <v>2709.6</v>
      </c>
      <c r="J102" s="115">
        <v>86396.5</v>
      </c>
      <c r="K102" s="115"/>
      <c r="L102" s="11"/>
      <c r="M102" s="115">
        <v>1129.6906799999999</v>
      </c>
      <c r="N102" s="11">
        <v>86396.5</v>
      </c>
      <c r="O102" s="11"/>
      <c r="P102" s="11"/>
      <c r="Q102" s="11">
        <f t="shared" si="5"/>
        <v>87526.19068</v>
      </c>
      <c r="R102" s="60"/>
    </row>
    <row r="103" spans="1:18" ht="31.5">
      <c r="A103" s="15" t="s">
        <v>116</v>
      </c>
      <c r="B103" s="26" t="s">
        <v>57</v>
      </c>
      <c r="C103" s="40">
        <v>44435</v>
      </c>
      <c r="D103" s="40">
        <v>44469</v>
      </c>
      <c r="E103" s="56">
        <v>4.1980000000000004</v>
      </c>
      <c r="F103" s="56">
        <v>4.1980000000000004</v>
      </c>
      <c r="G103" s="108" t="s">
        <v>7</v>
      </c>
      <c r="H103" s="30">
        <f t="shared" si="3"/>
        <v>53979.6</v>
      </c>
      <c r="I103" s="115">
        <v>2410.1999999999998</v>
      </c>
      <c r="J103" s="115">
        <v>51569.4</v>
      </c>
      <c r="K103" s="115"/>
      <c r="L103" s="11"/>
      <c r="M103" s="115">
        <v>2409.9292</v>
      </c>
      <c r="N103" s="11">
        <v>51569.4</v>
      </c>
      <c r="O103" s="11"/>
      <c r="P103" s="11"/>
      <c r="Q103" s="11">
        <f t="shared" si="5"/>
        <v>53979.3292</v>
      </c>
      <c r="R103" s="60"/>
    </row>
    <row r="104" spans="1:18" ht="47.25">
      <c r="A104" s="15" t="s">
        <v>117</v>
      </c>
      <c r="B104" s="26" t="s">
        <v>66</v>
      </c>
      <c r="C104" s="40">
        <v>44421</v>
      </c>
      <c r="D104" s="40">
        <v>44489</v>
      </c>
      <c r="E104" s="56">
        <v>5</v>
      </c>
      <c r="F104" s="56">
        <v>5</v>
      </c>
      <c r="G104" s="14" t="s">
        <v>159</v>
      </c>
      <c r="H104" s="30">
        <f t="shared" si="3"/>
        <v>26304.059999999998</v>
      </c>
      <c r="I104" s="115">
        <v>105.96</v>
      </c>
      <c r="J104" s="115">
        <v>26198.1</v>
      </c>
      <c r="K104" s="115"/>
      <c r="L104" s="11"/>
      <c r="M104" s="115"/>
      <c r="N104" s="11">
        <v>26198.1</v>
      </c>
      <c r="O104" s="11"/>
      <c r="P104" s="11"/>
      <c r="Q104" s="11">
        <f t="shared" si="5"/>
        <v>26198.1</v>
      </c>
      <c r="R104" s="60"/>
    </row>
    <row r="105" spans="1:18" ht="36.75" customHeight="1">
      <c r="A105" s="15" t="s">
        <v>85</v>
      </c>
      <c r="B105" s="86" t="s">
        <v>222</v>
      </c>
      <c r="C105" s="40">
        <v>44405</v>
      </c>
      <c r="D105" s="40">
        <v>44501</v>
      </c>
      <c r="E105" s="56">
        <v>1.3</v>
      </c>
      <c r="F105" s="56">
        <v>1.3</v>
      </c>
      <c r="G105" s="14" t="s">
        <v>223</v>
      </c>
      <c r="H105" s="30">
        <f t="shared" si="3"/>
        <v>11392.7</v>
      </c>
      <c r="I105" s="115">
        <v>447.1</v>
      </c>
      <c r="J105" s="115">
        <v>10945.6</v>
      </c>
      <c r="K105" s="115"/>
      <c r="L105" s="11"/>
      <c r="M105" s="115">
        <v>447.06799999999998</v>
      </c>
      <c r="N105" s="11">
        <v>10945.6</v>
      </c>
      <c r="O105" s="11"/>
      <c r="P105" s="11"/>
      <c r="Q105" s="11">
        <f>M105+N105</f>
        <v>11392.668</v>
      </c>
      <c r="R105" s="60"/>
    </row>
    <row r="106" spans="1:18" ht="36.75" customHeight="1">
      <c r="A106" s="15" t="s">
        <v>86</v>
      </c>
      <c r="B106" s="42" t="s">
        <v>249</v>
      </c>
      <c r="C106" s="40">
        <v>44456</v>
      </c>
      <c r="D106" s="40">
        <v>44397</v>
      </c>
      <c r="E106" s="56">
        <v>2</v>
      </c>
      <c r="F106" s="56">
        <v>2</v>
      </c>
      <c r="G106" s="14" t="s">
        <v>248</v>
      </c>
      <c r="H106" s="30">
        <f t="shared" si="3"/>
        <v>18778.7</v>
      </c>
      <c r="I106" s="115">
        <v>18778.7</v>
      </c>
      <c r="J106" s="115"/>
      <c r="K106" s="115"/>
      <c r="L106" s="11"/>
      <c r="M106" s="115">
        <v>18778.644400000001</v>
      </c>
      <c r="N106" s="11"/>
      <c r="O106" s="11"/>
      <c r="P106" s="11"/>
      <c r="Q106" s="11">
        <f>M106+N106</f>
        <v>18778.644400000001</v>
      </c>
      <c r="R106" s="60"/>
    </row>
    <row r="107" spans="1:18" ht="36.75" customHeight="1">
      <c r="A107" s="15" t="s">
        <v>87</v>
      </c>
      <c r="B107" s="42" t="s">
        <v>250</v>
      </c>
      <c r="C107" s="40">
        <v>44063</v>
      </c>
      <c r="D107" s="40">
        <v>44553</v>
      </c>
      <c r="E107" s="56">
        <v>1.9350000000000001</v>
      </c>
      <c r="F107" s="56">
        <v>1.9750000000000001</v>
      </c>
      <c r="G107" s="14" t="s">
        <v>251</v>
      </c>
      <c r="H107" s="30">
        <f t="shared" si="3"/>
        <v>15227.75</v>
      </c>
      <c r="I107" s="115">
        <v>15227.75</v>
      </c>
      <c r="J107" s="115"/>
      <c r="K107" s="115"/>
      <c r="L107" s="11"/>
      <c r="M107" s="115">
        <v>11548.20406</v>
      </c>
      <c r="N107" s="11"/>
      <c r="O107" s="11"/>
      <c r="P107" s="11"/>
      <c r="Q107" s="11">
        <f>M107+N107</f>
        <v>11548.20406</v>
      </c>
      <c r="R107" s="60"/>
    </row>
    <row r="108" spans="1:18" ht="33.75" customHeight="1">
      <c r="A108" s="89"/>
      <c r="B108" s="139" t="s">
        <v>192</v>
      </c>
      <c r="C108" s="139"/>
      <c r="D108" s="90"/>
      <c r="E108" s="91">
        <f>SUM(E96:E107)</f>
        <v>34.237000000000009</v>
      </c>
      <c r="F108" s="91">
        <f>SUM(F96:F107)</f>
        <v>35.237000000000002</v>
      </c>
      <c r="G108" s="91">
        <f t="shared" ref="G108:L108" si="6">SUM(G96:G104)</f>
        <v>0</v>
      </c>
      <c r="H108" s="92">
        <f>SUM(H96:H105)</f>
        <v>330882.56000000006</v>
      </c>
      <c r="I108" s="92">
        <f>SUM(I96:I107)</f>
        <v>64889.009999999995</v>
      </c>
      <c r="J108" s="92">
        <f>SUM(J96:J105)</f>
        <v>299999.99999999994</v>
      </c>
      <c r="K108" s="92">
        <f t="shared" si="6"/>
        <v>0</v>
      </c>
      <c r="L108" s="91">
        <f t="shared" si="6"/>
        <v>0</v>
      </c>
      <c r="M108" s="92">
        <f>SUM(M96:M107)</f>
        <v>57381.053849999997</v>
      </c>
      <c r="N108" s="93">
        <f>SUM(N96:N105)</f>
        <v>299999.99999999994</v>
      </c>
      <c r="O108" s="91">
        <f t="shared" ref="O108:P108" si="7">SUM(O96:O104)</f>
        <v>0</v>
      </c>
      <c r="P108" s="91">
        <f t="shared" si="7"/>
        <v>0</v>
      </c>
      <c r="Q108" s="91">
        <f>M108+N108</f>
        <v>357381.05384999991</v>
      </c>
      <c r="R108" s="60"/>
    </row>
    <row r="109" spans="1:18" s="25" customFormat="1">
      <c r="A109" s="22"/>
      <c r="B109" s="88"/>
      <c r="C109" s="48"/>
      <c r="D109" s="48"/>
      <c r="E109" s="57"/>
      <c r="F109" s="57"/>
      <c r="G109" s="23"/>
      <c r="H109" s="33">
        <f t="shared" si="3"/>
        <v>0</v>
      </c>
      <c r="I109" s="34"/>
      <c r="J109" s="34"/>
      <c r="K109" s="34"/>
      <c r="L109" s="24"/>
      <c r="M109" s="24"/>
      <c r="N109" s="24"/>
      <c r="O109" s="24"/>
      <c r="P109" s="24"/>
      <c r="Q109" s="24"/>
      <c r="R109" s="60"/>
    </row>
    <row r="110" spans="1:18" s="25" customFormat="1" ht="21.75" customHeight="1">
      <c r="A110" s="22"/>
      <c r="B110" s="88"/>
      <c r="C110" s="48"/>
      <c r="D110" s="48" t="s">
        <v>208</v>
      </c>
      <c r="E110" s="92">
        <f>E85+E108</f>
        <v>261.62299999999999</v>
      </c>
      <c r="F110" s="91">
        <f>F85+F108</f>
        <v>262.84374000000003</v>
      </c>
      <c r="G110" s="23"/>
      <c r="H110" s="33" t="s">
        <v>224</v>
      </c>
      <c r="I110" s="34"/>
      <c r="J110" s="34"/>
      <c r="K110" s="34"/>
      <c r="L110" s="24"/>
      <c r="M110" s="24"/>
      <c r="N110" s="24"/>
      <c r="O110" s="24"/>
      <c r="P110" s="24"/>
      <c r="Q110" s="24">
        <f>Q85+Q87+Q91</f>
        <v>3589583.8640600005</v>
      </c>
      <c r="R110" s="60"/>
    </row>
    <row r="111" spans="1:18" s="25" customFormat="1">
      <c r="A111" s="126"/>
      <c r="B111" s="126"/>
      <c r="C111" s="126"/>
      <c r="D111" s="48"/>
      <c r="E111" s="57"/>
      <c r="F111" s="57"/>
      <c r="G111" s="23"/>
      <c r="H111" s="33">
        <f t="shared" si="3"/>
        <v>0</v>
      </c>
      <c r="I111" s="34"/>
      <c r="J111" s="34"/>
      <c r="K111" s="34"/>
      <c r="L111" s="24"/>
      <c r="M111" s="24"/>
      <c r="N111" s="24"/>
      <c r="O111" s="24"/>
      <c r="P111" s="24"/>
      <c r="Q111" s="24"/>
      <c r="R111" s="60"/>
    </row>
    <row r="112" spans="1:18" s="25" customFormat="1">
      <c r="A112" s="22"/>
      <c r="B112" s="60"/>
      <c r="C112" s="48"/>
      <c r="D112" s="48"/>
      <c r="E112" s="57"/>
      <c r="F112" s="57"/>
      <c r="G112" s="23"/>
      <c r="H112" s="33">
        <f t="shared" si="3"/>
        <v>0</v>
      </c>
      <c r="I112" s="34"/>
      <c r="J112" s="34"/>
      <c r="K112" s="34"/>
      <c r="L112" s="24"/>
      <c r="M112" s="24"/>
      <c r="N112" s="24"/>
      <c r="O112" s="24"/>
      <c r="P112" s="24"/>
      <c r="Q112" s="24"/>
      <c r="R112" s="60"/>
    </row>
    <row r="113" spans="1:18" s="25" customFormat="1">
      <c r="A113" s="22"/>
      <c r="B113" s="60"/>
      <c r="C113" s="48"/>
      <c r="D113" s="48"/>
      <c r="E113" s="57"/>
      <c r="F113" s="57"/>
      <c r="G113" s="23"/>
      <c r="H113" s="33"/>
      <c r="I113" s="34"/>
      <c r="J113" s="34"/>
      <c r="K113" s="34"/>
      <c r="L113" s="24"/>
      <c r="M113" s="24"/>
      <c r="N113" s="24"/>
      <c r="O113" s="24"/>
      <c r="P113" s="24"/>
      <c r="Q113" s="24"/>
      <c r="R113" s="60"/>
    </row>
    <row r="114" spans="1:18" s="25" customFormat="1">
      <c r="A114" s="22"/>
      <c r="B114" s="60"/>
      <c r="C114" s="48"/>
      <c r="D114" s="48"/>
      <c r="E114" s="57"/>
      <c r="F114" s="57"/>
      <c r="G114" s="23"/>
      <c r="H114" s="33"/>
      <c r="I114" s="34"/>
      <c r="J114" s="34"/>
      <c r="K114" s="34"/>
      <c r="L114" s="24"/>
      <c r="M114" s="24"/>
      <c r="N114" s="24"/>
      <c r="O114" s="24"/>
      <c r="P114" s="24"/>
      <c r="Q114" s="24"/>
      <c r="R114" s="60"/>
    </row>
    <row r="115" spans="1:18" s="25" customFormat="1">
      <c r="A115" s="22"/>
      <c r="B115" s="60"/>
      <c r="C115" s="48"/>
      <c r="D115" s="48"/>
      <c r="E115" s="57"/>
      <c r="F115" s="57"/>
      <c r="G115" s="23"/>
      <c r="H115" s="33">
        <f t="shared" si="3"/>
        <v>0</v>
      </c>
      <c r="I115" s="34"/>
      <c r="J115" s="34"/>
      <c r="K115" s="34"/>
      <c r="L115" s="24"/>
      <c r="M115" s="24"/>
      <c r="N115" s="24"/>
      <c r="O115" s="24"/>
      <c r="P115" s="24"/>
      <c r="Q115" s="24"/>
      <c r="R115" s="60"/>
    </row>
    <row r="116" spans="1:18" s="25" customFormat="1">
      <c r="A116" s="22"/>
      <c r="B116" s="60"/>
      <c r="C116" s="48"/>
      <c r="D116" s="48"/>
      <c r="E116" s="57"/>
      <c r="F116" s="57"/>
      <c r="G116" s="23"/>
      <c r="H116" s="33">
        <f t="shared" si="3"/>
        <v>0</v>
      </c>
      <c r="I116" s="34"/>
      <c r="J116" s="34"/>
      <c r="K116" s="34"/>
      <c r="L116" s="24"/>
      <c r="M116" s="24"/>
      <c r="N116" s="24"/>
      <c r="O116" s="24"/>
      <c r="P116" s="24"/>
      <c r="Q116" s="24"/>
      <c r="R116" s="60"/>
    </row>
    <row r="117" spans="1:18" s="25" customFormat="1">
      <c r="A117" s="22"/>
      <c r="B117" s="60"/>
      <c r="C117" s="48"/>
      <c r="D117" s="48"/>
      <c r="E117" s="57"/>
      <c r="F117" s="57"/>
      <c r="G117" s="23"/>
      <c r="H117" s="33">
        <f t="shared" si="3"/>
        <v>0</v>
      </c>
      <c r="I117" s="34"/>
      <c r="J117" s="34"/>
      <c r="K117" s="34"/>
      <c r="L117" s="24"/>
      <c r="M117" s="24"/>
      <c r="N117" s="24"/>
      <c r="O117" s="24"/>
      <c r="P117" s="24"/>
      <c r="Q117" s="24"/>
      <c r="R117" s="60"/>
    </row>
    <row r="118" spans="1:18" s="25" customFormat="1">
      <c r="A118" s="22"/>
      <c r="B118" s="60"/>
      <c r="C118" s="48"/>
      <c r="D118" s="48"/>
      <c r="E118" s="57"/>
      <c r="F118" s="57"/>
      <c r="G118" s="23"/>
      <c r="H118" s="33">
        <f t="shared" si="3"/>
        <v>0</v>
      </c>
      <c r="I118" s="34"/>
      <c r="J118" s="34"/>
      <c r="K118" s="34"/>
      <c r="L118" s="24"/>
      <c r="M118" s="24"/>
      <c r="N118" s="24"/>
      <c r="O118" s="24"/>
      <c r="P118" s="24"/>
      <c r="Q118" s="24"/>
      <c r="R118" s="60"/>
    </row>
    <row r="119" spans="1:18" s="25" customFormat="1">
      <c r="A119" s="22"/>
      <c r="B119" s="60"/>
      <c r="C119" s="48"/>
      <c r="D119" s="48"/>
      <c r="E119" s="57"/>
      <c r="F119" s="57"/>
      <c r="G119" s="23"/>
      <c r="H119" s="33">
        <f t="shared" si="3"/>
        <v>0</v>
      </c>
      <c r="I119" s="34"/>
      <c r="J119" s="34"/>
      <c r="K119" s="34"/>
      <c r="L119" s="24"/>
      <c r="M119" s="24"/>
      <c r="N119" s="24"/>
      <c r="O119" s="24"/>
      <c r="P119" s="24"/>
      <c r="Q119" s="24"/>
      <c r="R119" s="60"/>
    </row>
    <row r="120" spans="1:18" s="25" customFormat="1">
      <c r="A120" s="22"/>
      <c r="B120" s="98"/>
      <c r="C120" s="99"/>
      <c r="D120" s="99"/>
      <c r="E120" s="100"/>
      <c r="F120" s="100"/>
      <c r="G120" s="23"/>
      <c r="H120" s="33">
        <f t="shared" si="3"/>
        <v>0</v>
      </c>
      <c r="I120" s="34"/>
      <c r="J120" s="34"/>
      <c r="K120" s="34"/>
      <c r="L120" s="24"/>
      <c r="M120" s="24"/>
      <c r="N120" s="24"/>
      <c r="O120" s="24"/>
      <c r="P120" s="24"/>
      <c r="Q120" s="24"/>
      <c r="R120" s="60"/>
    </row>
    <row r="121" spans="1:18" s="25" customFormat="1">
      <c r="A121" s="22"/>
      <c r="B121" s="60"/>
      <c r="C121" s="48"/>
      <c r="D121" s="48"/>
      <c r="E121" s="57"/>
      <c r="F121" s="57"/>
      <c r="G121" s="23"/>
      <c r="H121" s="33">
        <f t="shared" si="3"/>
        <v>0</v>
      </c>
      <c r="I121" s="34"/>
      <c r="J121" s="34"/>
      <c r="K121" s="34"/>
      <c r="L121" s="24"/>
      <c r="M121" s="24"/>
      <c r="N121" s="24"/>
      <c r="O121" s="24"/>
      <c r="P121" s="24"/>
      <c r="Q121" s="24"/>
      <c r="R121" s="60"/>
    </row>
    <row r="122" spans="1:18" s="25" customFormat="1">
      <c r="A122" s="22"/>
      <c r="B122" s="60"/>
      <c r="C122" s="48"/>
      <c r="D122" s="48"/>
      <c r="E122" s="57"/>
      <c r="F122" s="57"/>
      <c r="G122" s="23"/>
      <c r="H122" s="33">
        <f t="shared" si="3"/>
        <v>0</v>
      </c>
      <c r="I122" s="34"/>
      <c r="J122" s="34"/>
      <c r="K122" s="34"/>
      <c r="L122" s="24"/>
      <c r="M122" s="24"/>
      <c r="N122" s="24"/>
      <c r="O122" s="24"/>
      <c r="P122" s="24"/>
      <c r="Q122" s="24"/>
      <c r="R122" s="60"/>
    </row>
    <row r="123" spans="1:18" s="25" customFormat="1">
      <c r="A123" s="22"/>
      <c r="B123" s="60"/>
      <c r="C123" s="48"/>
      <c r="D123" s="48"/>
      <c r="E123" s="57"/>
      <c r="F123" s="57"/>
      <c r="G123" s="23"/>
      <c r="H123" s="33">
        <f t="shared" si="3"/>
        <v>0</v>
      </c>
      <c r="I123" s="34"/>
      <c r="J123" s="34"/>
      <c r="K123" s="34"/>
      <c r="L123" s="24"/>
      <c r="M123" s="24"/>
      <c r="N123" s="24"/>
      <c r="O123" s="24"/>
      <c r="P123" s="24"/>
      <c r="Q123" s="24"/>
      <c r="R123" s="60"/>
    </row>
    <row r="124" spans="1:18" s="25" customFormat="1">
      <c r="A124" s="22"/>
      <c r="B124" s="60"/>
      <c r="C124" s="48"/>
      <c r="D124" s="48"/>
      <c r="E124" s="57"/>
      <c r="F124" s="57"/>
      <c r="G124" s="23"/>
      <c r="H124" s="33">
        <f t="shared" si="3"/>
        <v>0</v>
      </c>
      <c r="I124" s="34"/>
      <c r="J124" s="34"/>
      <c r="K124" s="34"/>
      <c r="L124" s="24"/>
      <c r="M124" s="24"/>
      <c r="N124" s="24"/>
      <c r="O124" s="24"/>
      <c r="P124" s="24"/>
      <c r="Q124" s="24"/>
      <c r="R124" s="60"/>
    </row>
    <row r="125" spans="1:18" s="25" customFormat="1">
      <c r="A125" s="22"/>
      <c r="B125" s="60"/>
      <c r="C125" s="48"/>
      <c r="D125" s="48"/>
      <c r="E125" s="57"/>
      <c r="F125" s="57"/>
      <c r="G125" s="23"/>
      <c r="H125" s="35"/>
      <c r="I125" s="34"/>
      <c r="J125" s="34"/>
      <c r="K125" s="34"/>
      <c r="L125" s="24"/>
      <c r="M125" s="24"/>
      <c r="N125" s="24"/>
      <c r="O125" s="24"/>
      <c r="P125" s="24"/>
      <c r="Q125" s="24"/>
      <c r="R125" s="60"/>
    </row>
    <row r="126" spans="1:18" s="25" customFormat="1">
      <c r="A126" s="22"/>
      <c r="B126" s="60"/>
      <c r="C126" s="48"/>
      <c r="D126" s="48"/>
      <c r="E126" s="57"/>
      <c r="F126" s="57"/>
      <c r="G126" s="23"/>
      <c r="H126" s="35"/>
      <c r="I126" s="34"/>
      <c r="J126" s="34"/>
      <c r="K126" s="34"/>
      <c r="L126" s="24"/>
      <c r="M126" s="24"/>
      <c r="N126" s="24"/>
      <c r="O126" s="24"/>
      <c r="P126" s="24"/>
      <c r="Q126" s="24"/>
      <c r="R126" s="60"/>
    </row>
    <row r="127" spans="1:18" s="25" customFormat="1">
      <c r="A127" s="22"/>
      <c r="B127" s="60"/>
      <c r="C127" s="48"/>
      <c r="D127" s="48"/>
      <c r="E127" s="57"/>
      <c r="F127" s="57"/>
      <c r="G127" s="23"/>
      <c r="H127" s="35"/>
      <c r="I127" s="34"/>
      <c r="J127" s="34"/>
      <c r="K127" s="34"/>
      <c r="L127" s="24"/>
      <c r="M127" s="24"/>
      <c r="N127" s="24"/>
      <c r="O127" s="24"/>
      <c r="P127" s="24"/>
      <c r="Q127" s="24"/>
      <c r="R127" s="60"/>
    </row>
    <row r="128" spans="1:18" s="25" customFormat="1">
      <c r="A128" s="22"/>
      <c r="B128" s="60"/>
      <c r="C128" s="48"/>
      <c r="D128" s="48"/>
      <c r="E128" s="57"/>
      <c r="F128" s="57"/>
      <c r="G128" s="23"/>
      <c r="H128" s="35"/>
      <c r="I128" s="34"/>
      <c r="J128" s="34"/>
      <c r="K128" s="34"/>
      <c r="L128" s="24"/>
      <c r="M128" s="24"/>
      <c r="N128" s="24"/>
      <c r="O128" s="24"/>
      <c r="P128" s="24"/>
      <c r="Q128" s="24"/>
      <c r="R128" s="60"/>
    </row>
    <row r="129" spans="1:18" s="25" customFormat="1">
      <c r="A129" s="22"/>
      <c r="B129" s="60"/>
      <c r="C129" s="48"/>
      <c r="D129" s="48"/>
      <c r="E129" s="57"/>
      <c r="F129" s="57"/>
      <c r="G129" s="23"/>
      <c r="H129" s="35"/>
      <c r="I129" s="34"/>
      <c r="J129" s="34"/>
      <c r="K129" s="34"/>
      <c r="L129" s="24"/>
      <c r="M129" s="24"/>
      <c r="N129" s="24"/>
      <c r="O129" s="24"/>
      <c r="P129" s="24"/>
      <c r="Q129" s="24"/>
      <c r="R129" s="60"/>
    </row>
    <row r="130" spans="1:18" s="25" customFormat="1">
      <c r="A130" s="22"/>
      <c r="B130" s="60"/>
      <c r="C130" s="48"/>
      <c r="D130" s="48"/>
      <c r="E130" s="57"/>
      <c r="F130" s="57"/>
      <c r="G130" s="23"/>
      <c r="H130" s="35"/>
      <c r="I130" s="34"/>
      <c r="J130" s="34"/>
      <c r="K130" s="34"/>
      <c r="L130" s="24"/>
      <c r="M130" s="24"/>
      <c r="N130" s="24"/>
      <c r="O130" s="24"/>
      <c r="P130" s="24"/>
      <c r="Q130" s="24"/>
      <c r="R130" s="60"/>
    </row>
    <row r="131" spans="1:18" s="25" customFormat="1">
      <c r="A131" s="22"/>
      <c r="B131" s="60"/>
      <c r="C131" s="48"/>
      <c r="D131" s="48"/>
      <c r="E131" s="57"/>
      <c r="F131" s="57"/>
      <c r="G131" s="23"/>
      <c r="H131" s="35"/>
      <c r="I131" s="34"/>
      <c r="J131" s="34"/>
      <c r="K131" s="34"/>
      <c r="L131" s="24"/>
      <c r="M131" s="24"/>
      <c r="N131" s="24"/>
      <c r="O131" s="24"/>
      <c r="P131" s="24"/>
      <c r="Q131" s="24"/>
      <c r="R131" s="60"/>
    </row>
    <row r="132" spans="1:18" s="25" customFormat="1">
      <c r="A132" s="22"/>
      <c r="B132" s="60"/>
      <c r="C132" s="48"/>
      <c r="D132" s="48"/>
      <c r="E132" s="57"/>
      <c r="F132" s="57"/>
      <c r="G132" s="23"/>
      <c r="H132" s="35"/>
      <c r="I132" s="34"/>
      <c r="J132" s="34"/>
      <c r="K132" s="34"/>
      <c r="L132" s="24"/>
      <c r="M132" s="24"/>
      <c r="N132" s="24"/>
      <c r="O132" s="24"/>
      <c r="P132" s="24"/>
      <c r="Q132" s="24"/>
      <c r="R132" s="60"/>
    </row>
    <row r="133" spans="1:18" s="25" customFormat="1">
      <c r="A133" s="22"/>
      <c r="B133" s="60"/>
      <c r="C133" s="48"/>
      <c r="D133" s="48"/>
      <c r="E133" s="57"/>
      <c r="F133" s="57"/>
      <c r="G133" s="23"/>
      <c r="H133" s="35"/>
      <c r="I133" s="34"/>
      <c r="J133" s="34"/>
      <c r="K133" s="34"/>
      <c r="L133" s="24"/>
      <c r="M133" s="24"/>
      <c r="N133" s="24"/>
      <c r="O133" s="24"/>
      <c r="P133" s="24"/>
      <c r="Q133" s="24"/>
      <c r="R133" s="60"/>
    </row>
    <row r="134" spans="1:18" s="25" customFormat="1">
      <c r="A134" s="22"/>
      <c r="B134" s="60"/>
      <c r="C134" s="48"/>
      <c r="D134" s="48"/>
      <c r="E134" s="57"/>
      <c r="F134" s="57"/>
      <c r="G134" s="23"/>
      <c r="H134" s="35"/>
      <c r="I134" s="34"/>
      <c r="J134" s="34"/>
      <c r="K134" s="34"/>
      <c r="L134" s="24"/>
      <c r="M134" s="24"/>
      <c r="N134" s="24"/>
      <c r="O134" s="24"/>
      <c r="P134" s="24"/>
      <c r="Q134" s="24"/>
      <c r="R134" s="60"/>
    </row>
    <row r="135" spans="1:18" s="25" customFormat="1">
      <c r="A135" s="22"/>
      <c r="B135" s="60"/>
      <c r="C135" s="48"/>
      <c r="D135" s="48"/>
      <c r="E135" s="57"/>
      <c r="F135" s="57"/>
      <c r="G135" s="23"/>
      <c r="H135" s="35"/>
      <c r="I135" s="34"/>
      <c r="J135" s="34"/>
      <c r="K135" s="34"/>
      <c r="L135" s="24"/>
      <c r="M135" s="24"/>
      <c r="N135" s="24"/>
      <c r="O135" s="24"/>
      <c r="P135" s="24"/>
      <c r="Q135" s="24"/>
      <c r="R135" s="60"/>
    </row>
    <row r="136" spans="1:18" s="25" customFormat="1">
      <c r="A136" s="22"/>
      <c r="B136" s="60"/>
      <c r="C136" s="48"/>
      <c r="D136" s="48"/>
      <c r="E136" s="57"/>
      <c r="F136" s="57"/>
      <c r="G136" s="23"/>
      <c r="H136" s="35"/>
      <c r="I136" s="34"/>
      <c r="J136" s="34"/>
      <c r="K136" s="34"/>
      <c r="L136" s="24"/>
      <c r="M136" s="24"/>
      <c r="N136" s="24"/>
      <c r="O136" s="24"/>
      <c r="P136" s="24"/>
      <c r="Q136" s="24"/>
      <c r="R136" s="60"/>
    </row>
    <row r="137" spans="1:18" s="25" customFormat="1">
      <c r="A137" s="22"/>
      <c r="B137" s="60"/>
      <c r="C137" s="48"/>
      <c r="D137" s="48"/>
      <c r="E137" s="57"/>
      <c r="F137" s="57"/>
      <c r="G137" s="23"/>
      <c r="H137" s="35"/>
      <c r="I137" s="34"/>
      <c r="J137" s="34"/>
      <c r="K137" s="34"/>
      <c r="L137" s="24"/>
      <c r="M137" s="24"/>
      <c r="N137" s="24"/>
      <c r="O137" s="24"/>
      <c r="P137" s="24"/>
      <c r="Q137" s="24"/>
      <c r="R137" s="60"/>
    </row>
    <row r="138" spans="1:18" s="25" customFormat="1">
      <c r="A138" s="22"/>
      <c r="B138" s="60"/>
      <c r="C138" s="48"/>
      <c r="D138" s="48"/>
      <c r="E138" s="57"/>
      <c r="F138" s="57"/>
      <c r="G138" s="23"/>
      <c r="H138" s="35"/>
      <c r="I138" s="34"/>
      <c r="J138" s="34"/>
      <c r="K138" s="34"/>
      <c r="L138" s="24"/>
      <c r="M138" s="24"/>
      <c r="N138" s="24"/>
      <c r="O138" s="24"/>
      <c r="P138" s="24"/>
      <c r="Q138" s="24"/>
      <c r="R138" s="60"/>
    </row>
    <row r="139" spans="1:18" s="25" customFormat="1">
      <c r="A139" s="22"/>
      <c r="B139" s="60"/>
      <c r="C139" s="48"/>
      <c r="D139" s="48"/>
      <c r="E139" s="57"/>
      <c r="F139" s="57"/>
      <c r="G139" s="23"/>
      <c r="H139" s="35"/>
      <c r="I139" s="34"/>
      <c r="J139" s="34"/>
      <c r="K139" s="34"/>
      <c r="L139" s="24"/>
      <c r="M139" s="24"/>
      <c r="N139" s="24"/>
      <c r="O139" s="24"/>
      <c r="P139" s="24"/>
      <c r="Q139" s="24"/>
      <c r="R139" s="60"/>
    </row>
    <row r="140" spans="1:18" s="25" customFormat="1">
      <c r="A140" s="22"/>
      <c r="B140" s="60"/>
      <c r="C140" s="48"/>
      <c r="D140" s="48"/>
      <c r="E140" s="57"/>
      <c r="F140" s="57"/>
      <c r="G140" s="23"/>
      <c r="H140" s="35"/>
      <c r="I140" s="34"/>
      <c r="J140" s="34"/>
      <c r="K140" s="34"/>
      <c r="L140" s="24"/>
      <c r="M140" s="24"/>
      <c r="N140" s="24"/>
      <c r="O140" s="24"/>
      <c r="P140" s="24"/>
      <c r="Q140" s="24"/>
      <c r="R140" s="60"/>
    </row>
    <row r="141" spans="1:18" s="25" customFormat="1">
      <c r="A141" s="22"/>
      <c r="B141" s="60"/>
      <c r="C141" s="48"/>
      <c r="D141" s="48"/>
      <c r="E141" s="57"/>
      <c r="F141" s="57"/>
      <c r="G141" s="23"/>
      <c r="H141" s="35"/>
      <c r="I141" s="34"/>
      <c r="J141" s="34"/>
      <c r="K141" s="34"/>
      <c r="L141" s="24"/>
      <c r="M141" s="24"/>
      <c r="N141" s="24"/>
      <c r="O141" s="24"/>
      <c r="P141" s="24"/>
      <c r="Q141" s="24"/>
      <c r="R141" s="60"/>
    </row>
    <row r="142" spans="1:18" s="25" customFormat="1">
      <c r="A142" s="22"/>
      <c r="B142" s="60"/>
      <c r="C142" s="48"/>
      <c r="D142" s="48"/>
      <c r="E142" s="57"/>
      <c r="F142" s="57"/>
      <c r="G142" s="23"/>
      <c r="H142" s="35"/>
      <c r="I142" s="34"/>
      <c r="J142" s="34"/>
      <c r="K142" s="34"/>
      <c r="L142" s="24"/>
      <c r="M142" s="24"/>
      <c r="N142" s="24"/>
      <c r="O142" s="24"/>
      <c r="P142" s="24"/>
      <c r="Q142" s="24"/>
      <c r="R142" s="60"/>
    </row>
    <row r="143" spans="1:18" s="25" customFormat="1">
      <c r="A143" s="22"/>
      <c r="B143" s="60"/>
      <c r="C143" s="48"/>
      <c r="D143" s="48"/>
      <c r="E143" s="57"/>
      <c r="F143" s="57"/>
      <c r="G143" s="23"/>
      <c r="H143" s="35"/>
      <c r="I143" s="34"/>
      <c r="J143" s="34"/>
      <c r="K143" s="34"/>
      <c r="L143" s="24"/>
      <c r="M143" s="24"/>
      <c r="N143" s="24"/>
      <c r="O143" s="24"/>
      <c r="P143" s="24"/>
      <c r="Q143" s="24"/>
      <c r="R143" s="60"/>
    </row>
    <row r="144" spans="1:18" s="25" customFormat="1">
      <c r="A144" s="22"/>
      <c r="B144" s="60"/>
      <c r="C144" s="48"/>
      <c r="D144" s="48"/>
      <c r="E144" s="57"/>
      <c r="F144" s="57"/>
      <c r="G144" s="23"/>
      <c r="H144" s="35"/>
      <c r="I144" s="34"/>
      <c r="J144" s="34"/>
      <c r="K144" s="34"/>
      <c r="L144" s="24"/>
      <c r="M144" s="24"/>
      <c r="N144" s="24"/>
      <c r="O144" s="24"/>
      <c r="P144" s="24"/>
      <c r="Q144" s="24"/>
      <c r="R144" s="60"/>
    </row>
    <row r="145" spans="1:18" s="25" customFormat="1">
      <c r="A145" s="22"/>
      <c r="B145" s="60"/>
      <c r="C145" s="48"/>
      <c r="D145" s="48"/>
      <c r="E145" s="57"/>
      <c r="F145" s="57"/>
      <c r="G145" s="23"/>
      <c r="H145" s="35"/>
      <c r="I145" s="34"/>
      <c r="J145" s="34"/>
      <c r="K145" s="34"/>
      <c r="L145" s="24"/>
      <c r="M145" s="24"/>
      <c r="N145" s="24"/>
      <c r="O145" s="24"/>
      <c r="P145" s="24"/>
      <c r="Q145" s="24"/>
      <c r="R145" s="60"/>
    </row>
    <row r="146" spans="1:18" s="25" customFormat="1">
      <c r="A146" s="22"/>
      <c r="B146" s="60"/>
      <c r="C146" s="48"/>
      <c r="D146" s="48"/>
      <c r="E146" s="57"/>
      <c r="F146" s="57"/>
      <c r="G146" s="23"/>
      <c r="H146" s="35"/>
      <c r="I146" s="34"/>
      <c r="J146" s="34"/>
      <c r="K146" s="34"/>
      <c r="L146" s="24"/>
      <c r="M146" s="24"/>
      <c r="N146" s="24"/>
      <c r="O146" s="24"/>
      <c r="P146" s="24"/>
      <c r="Q146" s="24"/>
      <c r="R146" s="60"/>
    </row>
    <row r="147" spans="1:18" s="25" customFormat="1">
      <c r="A147" s="22"/>
      <c r="B147" s="60"/>
      <c r="C147" s="48"/>
      <c r="D147" s="48"/>
      <c r="E147" s="57"/>
      <c r="F147" s="57"/>
      <c r="G147" s="23"/>
      <c r="H147" s="35"/>
      <c r="I147" s="34"/>
      <c r="J147" s="34"/>
      <c r="K147" s="34"/>
      <c r="L147" s="24"/>
      <c r="M147" s="24"/>
      <c r="N147" s="24"/>
      <c r="O147" s="24"/>
      <c r="P147" s="24"/>
      <c r="Q147" s="24"/>
      <c r="R147" s="60"/>
    </row>
    <row r="148" spans="1:18" s="25" customFormat="1">
      <c r="A148" s="22"/>
      <c r="B148" s="60"/>
      <c r="C148" s="48"/>
      <c r="D148" s="48"/>
      <c r="E148" s="57"/>
      <c r="F148" s="57"/>
      <c r="G148" s="23"/>
      <c r="H148" s="35"/>
      <c r="I148" s="34"/>
      <c r="J148" s="34"/>
      <c r="K148" s="34"/>
      <c r="L148" s="24"/>
      <c r="M148" s="24"/>
      <c r="N148" s="24"/>
      <c r="O148" s="24"/>
      <c r="P148" s="24"/>
      <c r="Q148" s="24"/>
      <c r="R148" s="60"/>
    </row>
    <row r="149" spans="1:18" s="25" customFormat="1">
      <c r="A149" s="22"/>
      <c r="B149" s="60"/>
      <c r="C149" s="48"/>
      <c r="D149" s="48"/>
      <c r="E149" s="57"/>
      <c r="F149" s="57"/>
      <c r="G149" s="23"/>
      <c r="H149" s="35"/>
      <c r="I149" s="34"/>
      <c r="J149" s="34"/>
      <c r="K149" s="34"/>
      <c r="L149" s="24"/>
      <c r="M149" s="24"/>
      <c r="N149" s="24"/>
      <c r="O149" s="24"/>
      <c r="P149" s="24"/>
      <c r="Q149" s="24"/>
      <c r="R149" s="60"/>
    </row>
    <row r="150" spans="1:18" s="25" customFormat="1">
      <c r="A150" s="22"/>
      <c r="B150" s="60"/>
      <c r="C150" s="48"/>
      <c r="D150" s="48"/>
      <c r="E150" s="57"/>
      <c r="F150" s="57"/>
      <c r="G150" s="23"/>
      <c r="H150" s="35"/>
      <c r="I150" s="34"/>
      <c r="J150" s="34"/>
      <c r="K150" s="34"/>
      <c r="L150" s="24"/>
      <c r="M150" s="24"/>
      <c r="N150" s="24"/>
      <c r="O150" s="24"/>
      <c r="P150" s="24"/>
      <c r="Q150" s="24"/>
      <c r="R150" s="60"/>
    </row>
    <row r="151" spans="1:18" s="25" customFormat="1">
      <c r="A151" s="22"/>
      <c r="B151" s="60"/>
      <c r="C151" s="48"/>
      <c r="D151" s="48"/>
      <c r="E151" s="57"/>
      <c r="F151" s="57"/>
      <c r="G151" s="23"/>
      <c r="H151" s="35"/>
      <c r="I151" s="34"/>
      <c r="J151" s="34"/>
      <c r="K151" s="34"/>
      <c r="L151" s="24"/>
      <c r="M151" s="24"/>
      <c r="N151" s="24"/>
      <c r="O151" s="24"/>
      <c r="P151" s="24"/>
      <c r="Q151" s="24"/>
      <c r="R151" s="60"/>
    </row>
    <row r="152" spans="1:18" s="25" customFormat="1">
      <c r="A152" s="22"/>
      <c r="B152" s="60"/>
      <c r="C152" s="48"/>
      <c r="D152" s="48"/>
      <c r="E152" s="57"/>
      <c r="F152" s="57"/>
      <c r="G152" s="23"/>
      <c r="H152" s="35"/>
      <c r="I152" s="34"/>
      <c r="J152" s="34"/>
      <c r="K152" s="34"/>
      <c r="L152" s="24"/>
      <c r="M152" s="24"/>
      <c r="N152" s="24"/>
      <c r="O152" s="24"/>
      <c r="P152" s="24"/>
      <c r="Q152" s="24"/>
      <c r="R152" s="60"/>
    </row>
    <row r="153" spans="1:18" s="25" customFormat="1">
      <c r="A153" s="22"/>
      <c r="B153" s="60"/>
      <c r="C153" s="48"/>
      <c r="D153" s="48"/>
      <c r="E153" s="57"/>
      <c r="F153" s="57"/>
      <c r="G153" s="23"/>
      <c r="H153" s="35"/>
      <c r="I153" s="34"/>
      <c r="J153" s="34"/>
      <c r="K153" s="34"/>
      <c r="L153" s="24"/>
      <c r="M153" s="24"/>
      <c r="N153" s="24"/>
      <c r="O153" s="24"/>
      <c r="P153" s="24"/>
      <c r="Q153" s="24"/>
      <c r="R153" s="60"/>
    </row>
    <row r="154" spans="1:18" s="25" customFormat="1">
      <c r="A154" s="22"/>
      <c r="B154" s="60"/>
      <c r="C154" s="48"/>
      <c r="D154" s="48"/>
      <c r="E154" s="57"/>
      <c r="F154" s="57"/>
      <c r="G154" s="23"/>
      <c r="H154" s="35"/>
      <c r="I154" s="34"/>
      <c r="J154" s="34"/>
      <c r="K154" s="34"/>
      <c r="L154" s="24"/>
      <c r="M154" s="24"/>
      <c r="N154" s="24"/>
      <c r="O154" s="24"/>
      <c r="P154" s="24"/>
      <c r="Q154" s="24"/>
      <c r="R154" s="60"/>
    </row>
    <row r="155" spans="1:18" s="25" customFormat="1">
      <c r="A155" s="22"/>
      <c r="B155" s="60"/>
      <c r="C155" s="48"/>
      <c r="D155" s="48"/>
      <c r="E155" s="57"/>
      <c r="F155" s="57"/>
      <c r="G155" s="23"/>
      <c r="H155" s="35"/>
      <c r="I155" s="34"/>
      <c r="J155" s="34"/>
      <c r="K155" s="34"/>
      <c r="L155" s="24"/>
      <c r="M155" s="24"/>
      <c r="N155" s="24"/>
      <c r="O155" s="24"/>
      <c r="P155" s="24"/>
      <c r="Q155" s="24"/>
      <c r="R155" s="60"/>
    </row>
    <row r="156" spans="1:18" s="25" customFormat="1">
      <c r="A156" s="22"/>
      <c r="B156" s="60"/>
      <c r="C156" s="48"/>
      <c r="D156" s="48"/>
      <c r="E156" s="57"/>
      <c r="F156" s="57"/>
      <c r="G156" s="23"/>
      <c r="H156" s="35"/>
      <c r="I156" s="34"/>
      <c r="J156" s="34"/>
      <c r="K156" s="34"/>
      <c r="L156" s="24"/>
      <c r="M156" s="24"/>
      <c r="N156" s="24"/>
      <c r="O156" s="24"/>
      <c r="P156" s="24"/>
      <c r="Q156" s="24"/>
      <c r="R156" s="60"/>
    </row>
    <row r="157" spans="1:18" s="25" customFormat="1">
      <c r="A157" s="22"/>
      <c r="B157" s="60"/>
      <c r="C157" s="48"/>
      <c r="D157" s="48"/>
      <c r="E157" s="57"/>
      <c r="F157" s="57"/>
      <c r="G157" s="23"/>
      <c r="H157" s="35"/>
      <c r="I157" s="34"/>
      <c r="J157" s="34"/>
      <c r="K157" s="34"/>
      <c r="L157" s="24"/>
      <c r="M157" s="24"/>
      <c r="N157" s="24"/>
      <c r="O157" s="24"/>
      <c r="P157" s="24"/>
      <c r="Q157" s="24"/>
      <c r="R157" s="60"/>
    </row>
    <row r="158" spans="1:18" s="25" customFormat="1">
      <c r="A158" s="22"/>
      <c r="B158" s="60"/>
      <c r="C158" s="48"/>
      <c r="D158" s="48"/>
      <c r="E158" s="57"/>
      <c r="F158" s="57"/>
      <c r="G158" s="23"/>
      <c r="H158" s="35"/>
      <c r="I158" s="34"/>
      <c r="J158" s="34"/>
      <c r="K158" s="34"/>
      <c r="L158" s="24"/>
      <c r="M158" s="24"/>
      <c r="N158" s="24"/>
      <c r="O158" s="24"/>
      <c r="P158" s="24"/>
      <c r="Q158" s="24"/>
      <c r="R158" s="60"/>
    </row>
    <row r="159" spans="1:18" s="25" customFormat="1">
      <c r="A159" s="22"/>
      <c r="B159" s="60"/>
      <c r="C159" s="48"/>
      <c r="D159" s="48"/>
      <c r="E159" s="57"/>
      <c r="F159" s="57"/>
      <c r="G159" s="23"/>
      <c r="H159" s="35"/>
      <c r="I159" s="34"/>
      <c r="J159" s="34"/>
      <c r="K159" s="34"/>
      <c r="L159" s="24"/>
      <c r="M159" s="24"/>
      <c r="N159" s="24"/>
      <c r="O159" s="24"/>
      <c r="P159" s="24"/>
      <c r="Q159" s="24"/>
      <c r="R159" s="60"/>
    </row>
    <row r="160" spans="1:18" s="25" customFormat="1">
      <c r="A160" s="22"/>
      <c r="B160" s="60"/>
      <c r="C160" s="48"/>
      <c r="D160" s="48"/>
      <c r="E160" s="57"/>
      <c r="F160" s="57"/>
      <c r="G160" s="23"/>
      <c r="H160" s="35"/>
      <c r="I160" s="34"/>
      <c r="J160" s="34"/>
      <c r="K160" s="34"/>
      <c r="L160" s="24"/>
      <c r="M160" s="24"/>
      <c r="N160" s="24"/>
      <c r="O160" s="24"/>
      <c r="P160" s="24"/>
      <c r="Q160" s="24"/>
      <c r="R160" s="60"/>
    </row>
    <row r="161" spans="1:18" s="25" customFormat="1">
      <c r="A161" s="22"/>
      <c r="B161" s="60"/>
      <c r="C161" s="48"/>
      <c r="D161" s="48"/>
      <c r="E161" s="57"/>
      <c r="F161" s="57"/>
      <c r="G161" s="23"/>
      <c r="H161" s="35"/>
      <c r="I161" s="34"/>
      <c r="J161" s="34"/>
      <c r="K161" s="34"/>
      <c r="L161" s="24"/>
      <c r="M161" s="24"/>
      <c r="N161" s="24"/>
      <c r="O161" s="24"/>
      <c r="P161" s="24"/>
      <c r="Q161" s="24"/>
      <c r="R161" s="60"/>
    </row>
    <row r="162" spans="1:18" s="25" customFormat="1">
      <c r="A162" s="22"/>
      <c r="B162" s="60"/>
      <c r="C162" s="48"/>
      <c r="D162" s="48"/>
      <c r="E162" s="57"/>
      <c r="F162" s="57"/>
      <c r="G162" s="23"/>
      <c r="H162" s="35"/>
      <c r="I162" s="34"/>
      <c r="J162" s="34"/>
      <c r="K162" s="34"/>
      <c r="L162" s="24"/>
      <c r="M162" s="24"/>
      <c r="N162" s="24"/>
      <c r="O162" s="24"/>
      <c r="P162" s="24"/>
      <c r="Q162" s="24"/>
      <c r="R162" s="60"/>
    </row>
    <row r="163" spans="1:18" s="25" customFormat="1">
      <c r="A163" s="22"/>
      <c r="B163" s="60"/>
      <c r="C163" s="48"/>
      <c r="D163" s="48"/>
      <c r="E163" s="57"/>
      <c r="F163" s="57"/>
      <c r="G163" s="23"/>
      <c r="H163" s="35"/>
      <c r="I163" s="34"/>
      <c r="J163" s="34"/>
      <c r="K163" s="34"/>
      <c r="L163" s="24"/>
      <c r="M163" s="24"/>
      <c r="N163" s="24"/>
      <c r="O163" s="24"/>
      <c r="P163" s="24"/>
      <c r="Q163" s="24"/>
      <c r="R163" s="60"/>
    </row>
    <row r="164" spans="1:18" s="25" customFormat="1">
      <c r="A164" s="22"/>
      <c r="B164" s="60"/>
      <c r="C164" s="48"/>
      <c r="D164" s="48"/>
      <c r="E164" s="57"/>
      <c r="F164" s="57"/>
      <c r="G164" s="23"/>
      <c r="H164" s="35"/>
      <c r="I164" s="34"/>
      <c r="J164" s="34"/>
      <c r="K164" s="34"/>
      <c r="L164" s="24"/>
      <c r="M164" s="24"/>
      <c r="N164" s="24"/>
      <c r="O164" s="24"/>
      <c r="P164" s="24"/>
      <c r="Q164" s="24"/>
      <c r="R164" s="60"/>
    </row>
    <row r="165" spans="1:18" s="25" customFormat="1">
      <c r="A165" s="22"/>
      <c r="B165" s="60"/>
      <c r="C165" s="48"/>
      <c r="D165" s="48"/>
      <c r="E165" s="57"/>
      <c r="F165" s="57"/>
      <c r="G165" s="23"/>
      <c r="H165" s="35"/>
      <c r="I165" s="34"/>
      <c r="J165" s="34"/>
      <c r="K165" s="34"/>
      <c r="L165" s="24"/>
      <c r="M165" s="24"/>
      <c r="N165" s="24"/>
      <c r="O165" s="24"/>
      <c r="P165" s="24"/>
      <c r="Q165" s="24"/>
      <c r="R165" s="60"/>
    </row>
    <row r="166" spans="1:18" s="25" customFormat="1">
      <c r="A166" s="22"/>
      <c r="B166" s="60"/>
      <c r="C166" s="48"/>
      <c r="D166" s="48"/>
      <c r="E166" s="57"/>
      <c r="F166" s="57"/>
      <c r="G166" s="23"/>
      <c r="H166" s="35"/>
      <c r="I166" s="34"/>
      <c r="J166" s="34"/>
      <c r="K166" s="34"/>
      <c r="L166" s="24"/>
      <c r="M166" s="24"/>
      <c r="N166" s="24"/>
      <c r="O166" s="24"/>
      <c r="P166" s="24"/>
      <c r="Q166" s="24"/>
      <c r="R166" s="60"/>
    </row>
    <row r="167" spans="1:18" s="25" customFormat="1">
      <c r="A167" s="22"/>
      <c r="B167" s="60"/>
      <c r="C167" s="48"/>
      <c r="D167" s="48"/>
      <c r="E167" s="57"/>
      <c r="F167" s="57"/>
      <c r="G167" s="23"/>
      <c r="H167" s="35"/>
      <c r="I167" s="34"/>
      <c r="J167" s="34"/>
      <c r="K167" s="34"/>
      <c r="L167" s="24"/>
      <c r="M167" s="24"/>
      <c r="N167" s="24"/>
      <c r="O167" s="24"/>
      <c r="P167" s="24"/>
      <c r="Q167" s="24"/>
      <c r="R167" s="60"/>
    </row>
    <row r="168" spans="1:18" s="25" customFormat="1">
      <c r="A168" s="22"/>
      <c r="B168" s="60"/>
      <c r="C168" s="48"/>
      <c r="D168" s="48"/>
      <c r="E168" s="57"/>
      <c r="F168" s="57"/>
      <c r="G168" s="23"/>
      <c r="H168" s="35"/>
      <c r="I168" s="34"/>
      <c r="J168" s="34"/>
      <c r="K168" s="34"/>
      <c r="L168" s="24"/>
      <c r="M168" s="24"/>
      <c r="N168" s="24"/>
      <c r="O168" s="24"/>
      <c r="P168" s="24"/>
      <c r="Q168" s="24"/>
      <c r="R168" s="60"/>
    </row>
    <row r="169" spans="1:18" s="25" customFormat="1">
      <c r="A169" s="22"/>
      <c r="B169" s="60"/>
      <c r="C169" s="48"/>
      <c r="D169" s="48"/>
      <c r="E169" s="57"/>
      <c r="F169" s="57"/>
      <c r="G169" s="23"/>
      <c r="H169" s="35"/>
      <c r="I169" s="34"/>
      <c r="J169" s="34"/>
      <c r="K169" s="34"/>
      <c r="L169" s="24"/>
      <c r="M169" s="24"/>
      <c r="N169" s="24"/>
      <c r="O169" s="24"/>
      <c r="P169" s="24"/>
      <c r="Q169" s="24"/>
      <c r="R169" s="60"/>
    </row>
    <row r="170" spans="1:18" s="25" customFormat="1">
      <c r="A170" s="22"/>
      <c r="B170" s="60"/>
      <c r="C170" s="48"/>
      <c r="D170" s="48"/>
      <c r="E170" s="57"/>
      <c r="F170" s="57"/>
      <c r="G170" s="23"/>
      <c r="H170" s="35"/>
      <c r="I170" s="34"/>
      <c r="J170" s="34"/>
      <c r="K170" s="34"/>
      <c r="L170" s="24"/>
      <c r="M170" s="24"/>
      <c r="N170" s="24"/>
      <c r="O170" s="24"/>
      <c r="P170" s="24"/>
      <c r="Q170" s="24"/>
      <c r="R170" s="60"/>
    </row>
    <row r="171" spans="1:18" s="25" customFormat="1">
      <c r="A171" s="22"/>
      <c r="B171" s="60"/>
      <c r="C171" s="48"/>
      <c r="D171" s="48"/>
      <c r="E171" s="57"/>
      <c r="F171" s="57"/>
      <c r="G171" s="23"/>
      <c r="H171" s="35"/>
      <c r="I171" s="34"/>
      <c r="J171" s="34"/>
      <c r="K171" s="34"/>
      <c r="L171" s="24"/>
      <c r="M171" s="24"/>
      <c r="N171" s="24"/>
      <c r="O171" s="24"/>
      <c r="P171" s="24"/>
      <c r="Q171" s="24"/>
      <c r="R171" s="60"/>
    </row>
    <row r="172" spans="1:18" s="25" customFormat="1">
      <c r="A172" s="22"/>
      <c r="B172" s="60"/>
      <c r="C172" s="48"/>
      <c r="D172" s="48"/>
      <c r="E172" s="57"/>
      <c r="F172" s="57"/>
      <c r="G172" s="23"/>
      <c r="H172" s="35"/>
      <c r="I172" s="34"/>
      <c r="J172" s="34"/>
      <c r="K172" s="34"/>
      <c r="L172" s="24"/>
      <c r="M172" s="24"/>
      <c r="N172" s="24"/>
      <c r="O172" s="24"/>
      <c r="P172" s="24"/>
      <c r="Q172" s="24"/>
      <c r="R172" s="60"/>
    </row>
    <row r="173" spans="1:18" s="25" customFormat="1">
      <c r="A173" s="22"/>
      <c r="B173" s="60"/>
      <c r="C173" s="48"/>
      <c r="D173" s="48"/>
      <c r="E173" s="57"/>
      <c r="F173" s="57"/>
      <c r="G173" s="23"/>
      <c r="H173" s="35"/>
      <c r="I173" s="34"/>
      <c r="J173" s="34"/>
      <c r="K173" s="34"/>
      <c r="L173" s="24"/>
      <c r="M173" s="24"/>
      <c r="N173" s="24"/>
      <c r="O173" s="24"/>
      <c r="P173" s="24"/>
      <c r="Q173" s="24"/>
      <c r="R173" s="60"/>
    </row>
    <row r="174" spans="1:18" s="25" customFormat="1">
      <c r="A174" s="22"/>
      <c r="B174" s="60"/>
      <c r="C174" s="48"/>
      <c r="D174" s="48"/>
      <c r="E174" s="57"/>
      <c r="F174" s="57"/>
      <c r="G174" s="23"/>
      <c r="H174" s="35"/>
      <c r="I174" s="34"/>
      <c r="J174" s="34"/>
      <c r="K174" s="34"/>
      <c r="L174" s="24"/>
      <c r="M174" s="24"/>
      <c r="N174" s="24"/>
      <c r="O174" s="24"/>
      <c r="P174" s="24"/>
      <c r="Q174" s="24"/>
      <c r="R174" s="60"/>
    </row>
    <row r="175" spans="1:18" s="25" customFormat="1">
      <c r="A175" s="22"/>
      <c r="B175" s="60"/>
      <c r="C175" s="48"/>
      <c r="D175" s="48"/>
      <c r="E175" s="57"/>
      <c r="F175" s="57"/>
      <c r="G175" s="23"/>
      <c r="H175" s="35"/>
      <c r="I175" s="34"/>
      <c r="J175" s="34"/>
      <c r="K175" s="34"/>
      <c r="L175" s="24"/>
      <c r="M175" s="24"/>
      <c r="N175" s="24"/>
      <c r="O175" s="24"/>
      <c r="P175" s="24"/>
      <c r="Q175" s="24"/>
      <c r="R175" s="60"/>
    </row>
    <row r="176" spans="1:18" s="25" customFormat="1">
      <c r="A176" s="22"/>
      <c r="B176" s="60"/>
      <c r="C176" s="48"/>
      <c r="D176" s="48"/>
      <c r="E176" s="57"/>
      <c r="F176" s="57"/>
      <c r="G176" s="23"/>
      <c r="H176" s="35"/>
      <c r="I176" s="34"/>
      <c r="J176" s="34"/>
      <c r="K176" s="34"/>
      <c r="L176" s="24"/>
      <c r="M176" s="24"/>
      <c r="N176" s="24"/>
      <c r="O176" s="24"/>
      <c r="P176" s="24"/>
      <c r="Q176" s="24"/>
      <c r="R176" s="60"/>
    </row>
    <row r="177" spans="1:18" s="25" customFormat="1">
      <c r="A177" s="22"/>
      <c r="B177" s="60"/>
      <c r="C177" s="48"/>
      <c r="D177" s="48"/>
      <c r="E177" s="57"/>
      <c r="F177" s="57"/>
      <c r="G177" s="23"/>
      <c r="H177" s="35"/>
      <c r="I177" s="34"/>
      <c r="J177" s="34"/>
      <c r="K177" s="34"/>
      <c r="L177" s="24"/>
      <c r="M177" s="24"/>
      <c r="N177" s="24"/>
      <c r="O177" s="24"/>
      <c r="P177" s="24"/>
      <c r="Q177" s="24"/>
      <c r="R177" s="60"/>
    </row>
  </sheetData>
  <customSheetViews>
    <customSheetView guid="{CABFF289-EB55-4975-8D7B-B9E2B1BA1C3F}" scale="70" showPageBreaks="1" zeroValues="0" fitToPage="1" printArea="1" view="pageBreakPreview">
      <pane xSplit="2" ySplit="6" topLeftCell="C25" activePane="bottomRight" state="frozen"/>
      <selection pane="bottomRight" activeCell="N34" sqref="N34"/>
      <rowBreaks count="2" manualBreakCount="2">
        <brk id="49" max="22" man="1"/>
        <brk id="90" max="22" man="1"/>
      </rowBreaks>
      <pageMargins left="0.11811023622047245" right="0.11811023622047245" top="0.55118110236220474" bottom="0" header="0.11811023622047245" footer="0"/>
      <pageSetup paperSize="8" scale="42" fitToHeight="0" orientation="landscape" r:id="rId1"/>
    </customSheetView>
    <customSheetView guid="{6E7E5587-3925-4137-B265-5C981E6A05CA}" scale="70" showPageBreaks="1" zeroValues="0" fitToPage="1" printArea="1" hiddenRows="1" view="pageBreakPreview">
      <pane xSplit="2" ySplit="5" topLeftCell="I85" activePane="bottomRight" state="frozen"/>
      <selection pane="bottomRight" activeCell="S93" sqref="S93"/>
      <pageMargins left="0.11811023622047245" right="0.11811023622047245" top="0.55118110236220474" bottom="0" header="0.11811023622047245" footer="0"/>
      <pageSetup paperSize="8" scale="42" fitToHeight="0" orientation="landscape" r:id="rId2"/>
    </customSheetView>
    <customSheetView guid="{5C84215F-13D7-4ECA-9E25-0D2F108580A7}" scale="80" showPageBreaks="1" zeroValues="0" fitToPage="1" printArea="1" view="pageBreakPreview">
      <pane xSplit="2" ySplit="4" topLeftCell="C68" activePane="bottomRight" state="frozen"/>
      <selection pane="bottomRight" activeCell="I76" sqref="I76"/>
      <pageMargins left="0.11811023622047245" right="0.11811023622047245" top="0.55118110236220474" bottom="0" header="0.11811023622047245" footer="0"/>
      <pageSetup paperSize="8" scale="40" fitToHeight="0" orientation="landscape" r:id="rId3"/>
    </customSheetView>
    <customSheetView guid="{25BC1469-C58E-478A-AD81-87287F97070F}" scale="80" showPageBreaks="1" zeroValues="0" fitToPage="1" printArea="1" view="pageBreakPreview">
      <pane xSplit="2" ySplit="4" topLeftCell="C77" activePane="bottomRight" state="frozen"/>
      <selection pane="bottomRight" activeCell="M82" sqref="M82"/>
      <pageMargins left="0.11811023622047245" right="0.11811023622047245" top="0.55118110236220474" bottom="0" header="0.11811023622047245" footer="0"/>
      <pageSetup paperSize="8" scale="39" fitToHeight="0" orientation="landscape" r:id="rId4"/>
    </customSheetView>
    <customSheetView guid="{B9B795A5-02BC-4805-9EC8-B7FD816197AF}" scale="80" showPageBreaks="1" zeroValues="0" fitToPage="1" printArea="1" hiddenColumns="1" view="pageBreakPreview">
      <pane xSplit="2" ySplit="4" topLeftCell="H89" activePane="bottomRight" state="frozen"/>
      <selection pane="bottomRight" activeCell="Y93" sqref="Y93"/>
      <pageMargins left="0.11811023622047245" right="0.11811023622047245" top="0.55118110236220474" bottom="0" header="0.11811023622047245" footer="0"/>
      <pageSetup paperSize="8" scale="52" fitToHeight="0" orientation="landscape" r:id="rId5"/>
    </customSheetView>
    <customSheetView guid="{7A882403-4ABE-470D-9D7A-06C249F55687}" scale="80" showPageBreaks="1" zeroValues="0" fitToPage="1" printArea="1" view="pageBreakPreview">
      <pane xSplit="2" ySplit="4" topLeftCell="M87" activePane="bottomRight" state="frozen"/>
      <selection pane="bottomRight" activeCell="U94" sqref="U94"/>
      <pageMargins left="0.11811023622047245" right="0.11811023622047245" top="0.55118110236220474" bottom="0" header="0.11811023622047245" footer="0"/>
      <pageSetup paperSize="8" scale="39" fitToHeight="0" orientation="landscape" r:id="rId6"/>
    </customSheetView>
  </customSheetViews>
  <mergeCells count="64">
    <mergeCell ref="H81:H82"/>
    <mergeCell ref="H29:H30"/>
    <mergeCell ref="K9:K10"/>
    <mergeCell ref="A36:A38"/>
    <mergeCell ref="B36:B38"/>
    <mergeCell ref="G36:G37"/>
    <mergeCell ref="G26:G27"/>
    <mergeCell ref="G33:G34"/>
    <mergeCell ref="B9:B10"/>
    <mergeCell ref="H9:H10"/>
    <mergeCell ref="A21:A22"/>
    <mergeCell ref="G8:G9"/>
    <mergeCell ref="A9:A10"/>
    <mergeCell ref="G14:G15"/>
    <mergeCell ref="A5:Q6"/>
    <mergeCell ref="A2:A4"/>
    <mergeCell ref="G2:G4"/>
    <mergeCell ref="O3:P3"/>
    <mergeCell ref="H2:H4"/>
    <mergeCell ref="G11:G13"/>
    <mergeCell ref="A1:Q1"/>
    <mergeCell ref="D2:D4"/>
    <mergeCell ref="C2:C4"/>
    <mergeCell ref="K3:L3"/>
    <mergeCell ref="F2:F4"/>
    <mergeCell ref="E2:E4"/>
    <mergeCell ref="I2:L2"/>
    <mergeCell ref="I3:I4"/>
    <mergeCell ref="J3:J4"/>
    <mergeCell ref="N3:N4"/>
    <mergeCell ref="Q3:Q4"/>
    <mergeCell ref="M2:Q2"/>
    <mergeCell ref="B108:C108"/>
    <mergeCell ref="A99:A100"/>
    <mergeCell ref="B99:B100"/>
    <mergeCell ref="B2:B4"/>
    <mergeCell ref="G64:G66"/>
    <mergeCell ref="A85:B85"/>
    <mergeCell ref="L50:L51"/>
    <mergeCell ref="K81:K82"/>
    <mergeCell ref="B95:D95"/>
    <mergeCell ref="H71:H72"/>
    <mergeCell ref="I71:I72"/>
    <mergeCell ref="K71:K72"/>
    <mergeCell ref="G41:G43"/>
    <mergeCell ref="M3:M4"/>
    <mergeCell ref="A111:C111"/>
    <mergeCell ref="A71:A72"/>
    <mergeCell ref="G18:G21"/>
    <mergeCell ref="A29:A30"/>
    <mergeCell ref="E29:E30"/>
    <mergeCell ref="B71:B72"/>
    <mergeCell ref="B29:B30"/>
    <mergeCell ref="B25:B26"/>
    <mergeCell ref="G48:G49"/>
    <mergeCell ref="A25:A26"/>
    <mergeCell ref="I88:I90"/>
    <mergeCell ref="J88:J90"/>
    <mergeCell ref="K88:K90"/>
    <mergeCell ref="L88:L90"/>
    <mergeCell ref="J21:J22"/>
    <mergeCell ref="I9:I10"/>
    <mergeCell ref="I29:I30"/>
    <mergeCell ref="K29:K30"/>
  </mergeCells>
  <conditionalFormatting sqref="I60:I61 I28:I29 I26 I52:I57 H36 H83:H84 H95:H99 H39:H71 H109:H124 I31:I32 H73:H81 H11:H21 H101:H107">
    <cfRule type="cellIs" dxfId="10" priority="32" stopIfTrue="1" operator="equal">
      <formula>0</formula>
    </cfRule>
  </conditionalFormatting>
  <conditionalFormatting sqref="I19:I21 H7:I9 H23:H29 I23:I25 I11:I17 H31:H35">
    <cfRule type="cellIs" dxfId="9" priority="23" stopIfTrue="1" operator="equal">
      <formula>0</formula>
    </cfRule>
  </conditionalFormatting>
  <conditionalFormatting sqref="I39:I40 I33 I42:I50">
    <cfRule type="cellIs" dxfId="8" priority="24" stopIfTrue="1" operator="equal">
      <formula>0</formula>
    </cfRule>
  </conditionalFormatting>
  <conditionalFormatting sqref="K7">
    <cfRule type="cellIs" dxfId="7" priority="19" stopIfTrue="1" operator="equal">
      <formula>0</formula>
    </cfRule>
  </conditionalFormatting>
  <conditionalFormatting sqref="L7:Q7">
    <cfRule type="cellIs" dxfId="6" priority="18" stopIfTrue="1" operator="equal">
      <formula>0</formula>
    </cfRule>
  </conditionalFormatting>
  <conditionalFormatting sqref="I62">
    <cfRule type="cellIs" dxfId="4" priority="11" stopIfTrue="1" operator="equal">
      <formula>0</formula>
    </cfRule>
  </conditionalFormatting>
  <conditionalFormatting sqref="B7">
    <cfRule type="cellIs" dxfId="3" priority="4" stopIfTrue="1" operator="equal">
      <formula>0</formula>
    </cfRule>
  </conditionalFormatting>
  <conditionalFormatting sqref="H100">
    <cfRule type="cellIs" dxfId="2" priority="3" stopIfTrue="1" operator="equal">
      <formula>0</formula>
    </cfRule>
  </conditionalFormatting>
  <conditionalFormatting sqref="H37">
    <cfRule type="cellIs" dxfId="1" priority="2" stopIfTrue="1" operator="equal">
      <formula>0</formula>
    </cfRule>
  </conditionalFormatting>
  <conditionalFormatting sqref="H38">
    <cfRule type="cellIs" dxfId="0" priority="1" stopIfTrue="1" operator="equal">
      <formula>0</formula>
    </cfRule>
  </conditionalFormatting>
  <pageMargins left="0.11811023622047245" right="0.11811023622047245" top="0.55118110236220474" bottom="0" header="0.11811023622047245" footer="0"/>
  <pageSetup paperSize="8" scale="68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рабочий</vt:lpstr>
      <vt:lpstr>рабочий!Заголовки_для_печати</vt:lpstr>
      <vt:lpstr>рабочий!Область_печати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Udartsev</dc:creator>
  <cp:lastModifiedBy>Громенко Елена Николаевна</cp:lastModifiedBy>
  <cp:lastPrinted>2024-04-08T04:02:49Z</cp:lastPrinted>
  <dcterms:created xsi:type="dcterms:W3CDTF">2019-11-01T05:06:22Z</dcterms:created>
  <dcterms:modified xsi:type="dcterms:W3CDTF">2024-04-16T02:01:28Z</dcterms:modified>
</cp:coreProperties>
</file>