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САЙТ\Плановый\Итоги БКД\"/>
    </mc:Choice>
  </mc:AlternateContent>
  <bookViews>
    <workbookView xWindow="120" yWindow="195" windowWidth="14070" windowHeight="11385"/>
  </bookViews>
  <sheets>
    <sheet name="Приложение № 1" sheetId="1" r:id="rId1"/>
  </sheets>
  <externalReferences>
    <externalReference r:id="rId2"/>
  </externalReferences>
  <definedNames>
    <definedName name="Z_058709CF_05E5_4BDB_BC61_9E3AD5D5F503_.wvu.Cols" localSheetId="0" hidden="1">'Приложение № 1'!$M:$M</definedName>
    <definedName name="Z_058709CF_05E5_4BDB_BC61_9E3AD5D5F503_.wvu.PrintArea" localSheetId="0" hidden="1">'Приложение № 1'!$A$1:$M$90</definedName>
    <definedName name="Z_06E3C73F_D1DB_46AD_9CC1_7BDCB730E9C9_.wvu.Cols" localSheetId="0" hidden="1">'Приложение № 1'!$M:$M</definedName>
    <definedName name="Z_06E3C73F_D1DB_46AD_9CC1_7BDCB730E9C9_.wvu.PrintArea" localSheetId="0" hidden="1">'Приложение № 1'!$A$1:$M$90</definedName>
    <definedName name="Z_2C77EDE0_78EC_4A28_97A8_4BFB5A78CE21_.wvu.Cols" localSheetId="0" hidden="1">'Приложение № 1'!$M:$M</definedName>
    <definedName name="Z_2C77EDE0_78EC_4A28_97A8_4BFB5A78CE21_.wvu.PrintArea" localSheetId="0" hidden="1">'Приложение № 1'!$A$1:$M$88</definedName>
    <definedName name="Z_5DDEE014_5973_4834_AB28_6ED241A3B83D_.wvu.Cols" localSheetId="0" hidden="1">'Приложение № 1'!$M:$M</definedName>
    <definedName name="Z_5DDEE014_5973_4834_AB28_6ED241A3B83D_.wvu.PrintArea" localSheetId="0" hidden="1">'Приложение № 1'!$A$1:$M$90</definedName>
    <definedName name="Z_7F2476BF_BEE3_49A3_BE5E_69E24DBEE1E5_.wvu.Cols" localSheetId="0" hidden="1">'Приложение № 1'!$M:$M</definedName>
    <definedName name="Z_7F2476BF_BEE3_49A3_BE5E_69E24DBEE1E5_.wvu.PrintArea" localSheetId="0" hidden="1">'Приложение № 1'!$A$1:$M$90</definedName>
    <definedName name="Z_AA899BDE_1E10_4F2F_A97E_C9FE06E5A6C6_.wvu.Cols" localSheetId="0" hidden="1">'Приложение № 1'!$M:$M</definedName>
    <definedName name="Z_AA899BDE_1E10_4F2F_A97E_C9FE06E5A6C6_.wvu.PrintArea" localSheetId="0" hidden="1">'Приложение № 1'!$A$1:$M$90</definedName>
    <definedName name="Z_C1B3D1B8_7BE7_4EC6_8267_217D0B3F2A75_.wvu.Cols" localSheetId="0" hidden="1">'Приложение № 1'!$M:$M</definedName>
    <definedName name="Z_C1B3D1B8_7BE7_4EC6_8267_217D0B3F2A75_.wvu.PrintArea" localSheetId="0" hidden="1">'Приложение № 1'!$A$1:$M$90</definedName>
    <definedName name="Z_DA6A81BF_A3AD_4188_9B54_EE4E0EAD750E_.wvu.Cols" localSheetId="0" hidden="1">'Приложение № 1'!$M:$M</definedName>
    <definedName name="Z_DA6A81BF_A3AD_4188_9B54_EE4E0EAD750E_.wvu.PrintArea" localSheetId="0" hidden="1">'Приложение № 1'!$A$1:$M$90</definedName>
    <definedName name="Z_E5F7C554_6F88_4CEC_A99C_40C02217116D_.wvu.Cols" localSheetId="0" hidden="1">'Приложение № 1'!$M:$M</definedName>
    <definedName name="Z_E5F7C554_6F88_4CEC_A99C_40C02217116D_.wvu.PrintArea" localSheetId="0" hidden="1">'Приложение № 1'!$A$1:$M$90</definedName>
    <definedName name="_xlnm.Print_Titles" localSheetId="0">'Приложение № 1'!$4:$6</definedName>
    <definedName name="_xlnm.Print_Area" localSheetId="0">'Приложение № 1'!$A$2:$R$87</definedName>
  </definedNames>
  <calcPr calcId="162913"/>
  <customWorkbookViews>
    <customWorkbookView name="Поречный Дмитрий Юрьевич - Личное представление" guid="{7F2476BF-BEE3-49A3-BE5E-69E24DBEE1E5}" mergeInterval="0" personalView="1" maximized="1" windowWidth="1916" windowHeight="821" activeSheetId="4"/>
    <customWorkbookView name="Еремеев Егор Владимирович - Личное представление" guid="{058709CF-05E5-4BDB-BC61-9E3AD5D5F503}" mergeInterval="0" personalView="1" maximized="1" windowWidth="1920" windowHeight="821" activeSheetId="1"/>
    <customWorkbookView name="Жукова - Личное представление" guid="{5DDEE014-5973-4834-AB28-6ED241A3B83D}" mergeInterval="0" personalView="1" maximized="1" windowWidth="1916" windowHeight="835" activeSheetId="1"/>
    <customWorkbookView name="Кузнецова - Личное представление" guid="{AA899BDE-1E10-4F2F-A97E-C9FE06E5A6C6}" mergeInterval="0" personalView="1" maximized="1" xWindow="1" yWindow="1" windowWidth="1916" windowHeight="808" activeSheetId="1"/>
    <customWorkbookView name="Гришманов Виктор Владимирович - Личное представление" guid="{DA6A81BF-A3AD-4188-9B54-EE4E0EAD750E}" mergeInterval="0" personalView="1" maximized="1" windowWidth="1436" windowHeight="634" activeSheetId="1"/>
    <customWorkbookView name="Горбунова Галина Селиверстовна - Личное представление" guid="{C1B3D1B8-7BE7-4EC6-8267-217D0B3F2A75}" mergeInterval="0" personalView="1" maximized="1" windowWidth="1916" windowHeight="781" activeSheetId="1"/>
    <customWorkbookView name="Головащенко Ирина Валерьевна - Личное представление" guid="{06E3C73F-D1DB-46AD-9CC1-7BDCB730E9C9}" mergeInterval="0" personalView="1" maximized="1" windowWidth="1436" windowHeight="641" activeSheetId="1"/>
    <customWorkbookView name="Зуева Анастасия Игоревна - Личное представление" guid="{E5F7C554-6F88-4CEC-A99C-40C02217116D}" mergeInterval="0" personalView="1" maximized="1" windowWidth="1916" windowHeight="835" activeSheetId="6"/>
    <customWorkbookView name="Половодова Марта Витальевна - Личное представление" guid="{2C77EDE0-78EC-4A28-97A8-4BFB5A78CE21}" mergeInterval="0" personalView="1" maximized="1" windowWidth="1916" windowHeight="814" activeSheetId="1"/>
  </customWorkbookViews>
</workbook>
</file>

<file path=xl/calcChain.xml><?xml version="1.0" encoding="utf-8"?>
<calcChain xmlns="http://schemas.openxmlformats.org/spreadsheetml/2006/main">
  <c r="G83" i="1" l="1"/>
  <c r="L15" i="1" l="1"/>
  <c r="G74" i="1"/>
  <c r="G19" i="1" l="1"/>
  <c r="J9" i="1" l="1"/>
  <c r="J11" i="1"/>
  <c r="J12" i="1"/>
  <c r="J13" i="1"/>
  <c r="J14" i="1"/>
  <c r="J15" i="1"/>
  <c r="J16" i="1"/>
  <c r="J17" i="1"/>
  <c r="G18" i="1"/>
  <c r="J18" i="1"/>
  <c r="J19" i="1"/>
  <c r="G20" i="1"/>
  <c r="J20" i="1"/>
  <c r="J21" i="1"/>
  <c r="J22" i="1"/>
  <c r="J23" i="1"/>
  <c r="J24" i="1"/>
  <c r="G25" i="1"/>
  <c r="J25" i="1"/>
  <c r="J26" i="1"/>
  <c r="J27" i="1"/>
  <c r="G28" i="1"/>
  <c r="J28" i="1"/>
  <c r="G29" i="1"/>
  <c r="J29" i="1"/>
  <c r="G30" i="1"/>
  <c r="J30" i="1"/>
  <c r="J31" i="1"/>
  <c r="J32" i="1"/>
  <c r="J33" i="1"/>
  <c r="G34" i="1"/>
  <c r="J34" i="1"/>
  <c r="J35" i="1"/>
  <c r="J36" i="1"/>
  <c r="J37" i="1"/>
  <c r="J38" i="1"/>
  <c r="J39" i="1"/>
  <c r="G40" i="1"/>
  <c r="J40" i="1"/>
  <c r="J41" i="1"/>
  <c r="J42" i="1"/>
  <c r="J43" i="1"/>
  <c r="J44" i="1"/>
  <c r="J45" i="1"/>
  <c r="J46" i="1"/>
  <c r="J47" i="1"/>
  <c r="G48" i="1"/>
  <c r="J48" i="1"/>
  <c r="G49" i="1"/>
  <c r="J49" i="1"/>
  <c r="J50" i="1"/>
  <c r="J51" i="1"/>
  <c r="J52" i="1"/>
  <c r="J53" i="1"/>
  <c r="G54" i="1"/>
  <c r="J54" i="1"/>
  <c r="J56" i="1"/>
  <c r="J57" i="1"/>
  <c r="J58" i="1"/>
  <c r="J59" i="1"/>
  <c r="J60" i="1"/>
  <c r="J61" i="1"/>
  <c r="G62" i="1"/>
  <c r="J62" i="1"/>
  <c r="J63" i="1"/>
  <c r="J64" i="1"/>
  <c r="J65" i="1"/>
  <c r="J66" i="1"/>
  <c r="J67" i="1"/>
  <c r="J68" i="1"/>
  <c r="J69" i="1"/>
  <c r="J70" i="1"/>
  <c r="J71" i="1"/>
  <c r="J73" i="1"/>
  <c r="J74" i="1"/>
  <c r="J75" i="1"/>
  <c r="J76" i="1"/>
  <c r="J77" i="1"/>
  <c r="J78" i="1"/>
  <c r="J81" i="1" l="1"/>
  <c r="G94" i="1" l="1"/>
  <c r="F86" i="1" l="1"/>
  <c r="G96" i="1" l="1"/>
  <c r="M86" i="1" l="1"/>
  <c r="J80" i="1" l="1"/>
  <c r="J79" i="1"/>
  <c r="G95" i="1" l="1"/>
  <c r="G100" i="1" s="1"/>
</calcChain>
</file>

<file path=xl/comments1.xml><?xml version="1.0" encoding="utf-8"?>
<comments xmlns="http://schemas.openxmlformats.org/spreadsheetml/2006/main">
  <authors>
    <author>Автор</author>
    <author>Громенко Елена Николаевна</author>
  </authors>
  <commentList>
    <comment ref="G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общий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  <charset val="204"/>
          </rPr>
          <t>Громенко Елена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2,5</t>
        </r>
      </text>
    </comment>
  </commentList>
</comments>
</file>

<file path=xl/sharedStrings.xml><?xml version="1.0" encoding="utf-8"?>
<sst xmlns="http://schemas.openxmlformats.org/spreadsheetml/2006/main" count="280" uniqueCount="164">
  <si>
    <t>Приложение № 1</t>
  </si>
  <si>
    <t>№ п/п</t>
  </si>
  <si>
    <t>Наименование объекта</t>
  </si>
  <si>
    <t>Вид работ (строительство/ реконструкция/  капремонт/ ремонт / иное)</t>
  </si>
  <si>
    <t>Срок выполнения работ по контракту (число, месяц, год)</t>
  </si>
  <si>
    <t>Кассовые расходы на отчетную дату (тыс.руб.)</t>
  </si>
  <si>
    <t>всего</t>
  </si>
  <si>
    <t>ФБ</t>
  </si>
  <si>
    <t>БС</t>
  </si>
  <si>
    <t>МБ</t>
  </si>
  <si>
    <t>Автомобильные дороги регионального и межмуниципального значения, не входящие в состав городской агломерации</t>
  </si>
  <si>
    <t>Строительство</t>
  </si>
  <si>
    <t>Строительство моста через р. Карасук на 5 км автодороги "Майское-Чернаки" в Краснозерском районе</t>
  </si>
  <si>
    <t>Строительство мостового перехода ч/р Ик на а/д "Легостаево - Новососедово - Верх-Ики ( в гр.района)" в Искитимском районе</t>
  </si>
  <si>
    <t>Реконструкция а/д "Барабинск-Зюзя-Квашнино" в Барабинском районе</t>
  </si>
  <si>
    <t>Реконструкция</t>
  </si>
  <si>
    <t>Реконструкция а/д "Венгерово - Минино - Верх-Красноярка - Северное (в гр. района)" в Венгеровском районе</t>
  </si>
  <si>
    <t>Реконструкция а/д "Мироновка-Петрушино" в Баганском районе</t>
  </si>
  <si>
    <t>Реконструкция автомобильной дороги "992 км а/д "М-51" - Купино - Карасук" в Татарском районе</t>
  </si>
  <si>
    <t>Реконструкция автомобильной дороги "992 км а/д "М-51" - Купино - Карасук" в Чистоозерном районе</t>
  </si>
  <si>
    <t>Реконструкция автомобильной дороги регионального значения  "Новосибирск - аэропорт Толмачево" в г. Обь</t>
  </si>
  <si>
    <t>Реконструкция моста через ручей на 19 км а/д "Мальчиха - Лаптевка" в Колыванском районе</t>
  </si>
  <si>
    <t>Капитальный ремонт пешеходного моста на  8,61 км  а/д "Советское шоссе" в Новосибирском районе</t>
  </si>
  <si>
    <t>Капитальный ремонт</t>
  </si>
  <si>
    <t>Капитальный ремонт а/д "105 км а/д "М-52" - Черепаново -  Маслянино" в Маслянинском районе</t>
  </si>
  <si>
    <t>Капитальный ремонт а/д "105 км а/д "М-52" - Черепаново - Маслянино" в Черепановском районе</t>
  </si>
  <si>
    <t>Капитальный ремонт а/д "1413 км а/д "М-51" - Колывань" в Колыванском районе</t>
  </si>
  <si>
    <t>Капитальный ремонт а/д "24 км а/д "М-53" - Локти (в гр. района)" в Мошковском районе</t>
  </si>
  <si>
    <t>Капитальный ремонт а/д "52 км а/д "М-52" -  Искитим" в Искитимском районе</t>
  </si>
  <si>
    <t>Капитальный ремонт а/д "53 км а/д "К-15" - Борково" в Маслянинском районе</t>
  </si>
  <si>
    <t>Капитальный ремонт а/д "53 км а/д "К-29" - Шарчино" в Сузунском районе</t>
  </si>
  <si>
    <t>Капитальный ремонт а/д "60 км а/д "К-09" - Довольное" в Каргатском районе</t>
  </si>
  <si>
    <t>Капитальный ремонт а/д "Кыштовка-Малокрасноярка" в Кыштовском районе</t>
  </si>
  <si>
    <t>Капитальный ремонт  а/д  «Подъезд к с. Здвинск/2км/» в Здвинском районе Новосибирской области.</t>
  </si>
  <si>
    <t>Капитальный ремонт а/д "Сузун - Битки - Преображенка - 18 км а/д "К-13" (в гр. района)" в Искитимском районе</t>
  </si>
  <si>
    <t>Капитальный ремонт а/д "Убинское - Кундран" в Убинском районе</t>
  </si>
  <si>
    <t>Капитальный ремонт водопропускной трубы в Искитимском районе</t>
  </si>
  <si>
    <t>Капитальный ремонт водопропускной трубы в Куйбышевском районе</t>
  </si>
  <si>
    <t xml:space="preserve">Капитальный ремонт водопропускной трубы в Кыштовском районе </t>
  </si>
  <si>
    <t>Капитальный ремонт водопропускной трубы в Новосибирской районе</t>
  </si>
  <si>
    <t>Капитальный ремонт водопропускной трубы в Тогучинском районе</t>
  </si>
  <si>
    <t>Капитальный ремонт водопропускной трубы в Усть-Таркском районе</t>
  </si>
  <si>
    <t>Капитальный ремонт моста ч/р Каргат на 27,285 км а/д "Здвинск-Довольное-17 км а/д "К-09" в Здвинском районе</t>
  </si>
  <si>
    <t>Ремонт</t>
  </si>
  <si>
    <t>Ремонт а/д "10 км а/д "Н-2519" - Варваровка" в Татарском районе</t>
  </si>
  <si>
    <t>Ремонт а/д "103 км а/д "К-17р" - Петровский - Большеникольское -Чулым (в гр. района)" в Чулымском районе</t>
  </si>
  <si>
    <t>Ремонт а/д "130 км а/д "М-53" - Тогучин - Карпысак" в Тогучинском районе</t>
  </si>
  <si>
    <t>Ремонт а/д "21 км а/д "К-17р" - Верх-Тула" в Новосибирском районе</t>
  </si>
  <si>
    <t>Ремонт а/д "27км а/д "К-07" - Верх-Каргат - Берёзовка - Новощербаки" в Здвинском районе</t>
  </si>
  <si>
    <t>Ремонт а/д "296 км а/д ""К-17р" - Полойка-Травное-Довольное (в гр. района)" в Доволенском районе</t>
  </si>
  <si>
    <t>Ремонт а/д "296 км а/д "К-17р" - Полойка-Травное-Довольное (в гр. района)" в Краснозерском районе</t>
  </si>
  <si>
    <t>Ремонт а/д "52 км а/д "Н-1408" - Константиновка - Новоалексеевка" в Куйбышевском районе</t>
  </si>
  <si>
    <t>Ремонт а/д "66 км а/д "К-15"-Елбань" в Маслянинском районе</t>
  </si>
  <si>
    <t>Ремонт а/д "66 км а/д "Н-1408"- Ушково - Михайловка"  в Куйбышевском районе</t>
  </si>
  <si>
    <t>Ремонт а/д "70 км а/д "К-12" - Пихтовка - Пономаревка" в Колыванском районе</t>
  </si>
  <si>
    <t>Ремонт а/д "992 км а/д "М-51" - Купино - Карасук" в Купинском районе</t>
  </si>
  <si>
    <t>Ремонт а/д "Здвинск-Довольное-17 км а/д "К-09" в Доволенском районе</t>
  </si>
  <si>
    <t>Ремонт а/д "Каргат - Маршанское" в Каргатском районе</t>
  </si>
  <si>
    <t>Ремонт а/д "Куйбышев - Венгерово - гр. Омской области (старый Московский тракт)" в Усть-Таркском районе</t>
  </si>
  <si>
    <t>Ремонт а/д "Новосибирск - Ленинск-Кузнецкий (в границах НСО)" в Тогучинском районе</t>
  </si>
  <si>
    <t>Ремонт а/д "Новосибирск-Кочки-Павлодар (в пред.РФ)" в Карасукском районе</t>
  </si>
  <si>
    <t>Ремонт а/д "Новосибирск-Кочки-Павлодар (в пред.РФ)" в Краснозерском районе</t>
  </si>
  <si>
    <t>Ремонт а/д "Новосибирск-Кочки-Павлодар (в пред.РФ)" в Ордынском районе</t>
  </si>
  <si>
    <t>Ремонт а/д "Подъезд к с. Красная Сибирь\2 км\" в Кочковском районе</t>
  </si>
  <si>
    <t>Ремонт а/д "Северное - Чуваши - Кордон" в Северном районе</t>
  </si>
  <si>
    <t>Ремонт а/д "Сокур - Смоленский - Орск" в Мошковском районе</t>
  </si>
  <si>
    <t>Ремонт а/д "Чаны - Погорелка" в Чановском районе</t>
  </si>
  <si>
    <t>Ремонт а/д "Чаны-Венгерово-Кыштовка" в Венгеровском районе</t>
  </si>
  <si>
    <t>Ремонт а/д "Чаны-Венгерово-Кыштовка" в Чановском районе</t>
  </si>
  <si>
    <t>Ремонт а/д "Чингис - Нижнекаменка - Завъялово" в Ордынском районе</t>
  </si>
  <si>
    <t>Автомобильные дороги, входящие в состав городской агломерации</t>
  </si>
  <si>
    <t>Реконструкция автомобильной дороги  "Инская - Барышево - 39 км а/д "К-19р" (в гр. района)" на участке км 26+000 - км 30+739 в Новосибирском и Тогучинском районах</t>
  </si>
  <si>
    <t>Ремонт а/д "12 км а/д "К-12" -  Криводановка" в Новосибирском районе</t>
  </si>
  <si>
    <t>Ремонт а/д "Новосибирск -  Кочки - Павлодар (в пред. РФ)" в Новосибирском районе</t>
  </si>
  <si>
    <t>Ремонт а/д "Новосибирск - Колывань -Томск (в границах НСО)" в Новосибирском и Коченевском районах</t>
  </si>
  <si>
    <t>Ремонт а/д "Новосибирск - Сокур (в гр. района)" в Мошковском районе</t>
  </si>
  <si>
    <t>Ремонт а/д "Новосибирск-Красный Яр" в Новосибирском районе</t>
  </si>
  <si>
    <t>Итого:</t>
  </si>
  <si>
    <t>* В т.ч. Проектно-изыскательские работы - 54770,74936 тыс. руб.</t>
  </si>
  <si>
    <t>Реконструкция автомобильной дороги "Новосибирск-Кочки-Павлодар (в пред.РФ)" на участке  Новосибирск-Ярково  в Новосибирском районе Новосибирской области</t>
  </si>
  <si>
    <t>Реконструкция автомобильной дороги "Новосибирск-Ленинск-Кузнецкий" на участке км 12- км 24 в Новосибирском районе Новосибирской области*</t>
  </si>
  <si>
    <t xml:space="preserve">Ремонт  а/д "Новосибирск-Кочки-Павлодар (в пред. РФ) "   в Карасукском районе   </t>
  </si>
  <si>
    <t>Ремонт а/д "Новосибирск - Колывань -Томск (в границах НСО)" в Колыванском районе</t>
  </si>
  <si>
    <t>Ремонт а/д "Новосибирск - Ленинск-Кузнецкий (в границах НСО)" в Новосибирском районе</t>
  </si>
  <si>
    <t>Ремонт а/д "Новосибирск -  Кочки - Павлодар (в пред. РФ)" в Ордынском районе</t>
  </si>
  <si>
    <t>Ремонт а/д "1411 км а/д "М-51" - Новокремлевское км 0+000 - км 0+686, км 1+583 - км 18+958 в Коченевском районе</t>
  </si>
  <si>
    <t>Ремонт а/д "1402 км а/д "М-51 " - Новомихайловка - Ермиловка км 0+504 - км 32+701" в Коченевском районе</t>
  </si>
  <si>
    <t xml:space="preserve"> - </t>
  </si>
  <si>
    <t>Фактическая дата выполенных работ</t>
  </si>
  <si>
    <t xml:space="preserve">Наименование поставщика, подрядчика, исполнителя </t>
  </si>
  <si>
    <t>дата окончания работ на объекте* (фактический срок ввода)</t>
  </si>
  <si>
    <t>ООО "МОСТОСТРОЙ-ОМСК"</t>
  </si>
  <si>
    <t>12.10.2020</t>
  </si>
  <si>
    <t>ООО «Бастион»</t>
  </si>
  <si>
    <t>Решение суда от 29.10.2019 по делу №А45-31055/2019 гк расторгнут</t>
  </si>
  <si>
    <t>ОАО "Новосибирскавтодор"</t>
  </si>
  <si>
    <t>ООО "Бастион"</t>
  </si>
  <si>
    <t>29.11.2019</t>
  </si>
  <si>
    <t>24.10.2019</t>
  </si>
  <si>
    <t>29.10.2019/13.12.2019</t>
  </si>
  <si>
    <t>ООО "СибИнжиниринг"</t>
  </si>
  <si>
    <t>05.12.2019</t>
  </si>
  <si>
    <t>ООО "Дорсиб плюс"</t>
  </si>
  <si>
    <t>24.09.2019</t>
  </si>
  <si>
    <t xml:space="preserve">ООО «Маслянинское ДРСУ»    </t>
  </si>
  <si>
    <t>ООО СК " Магистраль"</t>
  </si>
  <si>
    <t>20.08.2020</t>
  </si>
  <si>
    <t>ООО"КМС-Строймонтаж"</t>
  </si>
  <si>
    <t>ООО "СТАВР"</t>
  </si>
  <si>
    <t>ООО "Маслянинское ДРСУ"</t>
  </si>
  <si>
    <t>23.09.2019/31.10.2019</t>
  </si>
  <si>
    <t>26.12.2019</t>
  </si>
  <si>
    <t>18.10.2019</t>
  </si>
  <si>
    <t>ООО "Новосибирскагропромдорстрой"</t>
  </si>
  <si>
    <t>22.10.2019</t>
  </si>
  <si>
    <t>ООО "Здвинское ДСУ"</t>
  </si>
  <si>
    <t>25.10.2019</t>
  </si>
  <si>
    <t>16.10.2019</t>
  </si>
  <si>
    <t>28.10.2019</t>
  </si>
  <si>
    <t>ООО "Строители Дорог Сибири"</t>
  </si>
  <si>
    <t>ООО «Новосибирскагропромдорстрой»</t>
  </si>
  <si>
    <t>14.10.2019</t>
  </si>
  <si>
    <t>ООО "Алтайгазаппарат"</t>
  </si>
  <si>
    <t>20.08.2019</t>
  </si>
  <si>
    <t>ООО "Сибстрин"</t>
  </si>
  <si>
    <t>20.11.2019</t>
  </si>
  <si>
    <t>09.05.2020</t>
  </si>
  <si>
    <t>ООО "Инвест-Урал"</t>
  </si>
  <si>
    <t>26.09.2019</t>
  </si>
  <si>
    <t>08.11.2019</t>
  </si>
  <si>
    <t>15.08.2020</t>
  </si>
  <si>
    <t>23.07.2019</t>
  </si>
  <si>
    <t>ООО ПК "Инвестстройпроект"</t>
  </si>
  <si>
    <t>ООО "НСП"</t>
  </si>
  <si>
    <t>ООО "Сибдортехнология"</t>
  </si>
  <si>
    <t>ООО "СибДорСтрой"</t>
  </si>
  <si>
    <t>ООО "Вертикаль"</t>
  </si>
  <si>
    <t>ООО "ПК Инвестстройпроект"</t>
  </si>
  <si>
    <t>ООО "СИБАГРОСТРОЙ"</t>
  </si>
  <si>
    <t>ООО "СтройСити"</t>
  </si>
  <si>
    <t>ООО СК "СибАзСтрой"</t>
  </si>
  <si>
    <t>АО "СК Дормаш"</t>
  </si>
  <si>
    <t xml:space="preserve">ООО "Сибавтобан" </t>
  </si>
  <si>
    <t>ООО "Автодорремонтехно"</t>
  </si>
  <si>
    <t>ООО "Роад"</t>
  </si>
  <si>
    <t>ООО "СИБДОРСТРОЙ"</t>
  </si>
  <si>
    <t>ООО "Дороги Сибири"</t>
  </si>
  <si>
    <t>15.09.2019     15.08.2020</t>
  </si>
  <si>
    <t>13.09.2019   31.10.2019</t>
  </si>
  <si>
    <t>15.09.2019    31.10.2019</t>
  </si>
  <si>
    <t>29.08.2019, 07.11.2019</t>
  </si>
  <si>
    <r>
      <t>Мощность введенных объектов,</t>
    </r>
    <r>
      <rPr>
        <b/>
        <sz val="14"/>
        <rFont val="Times New Roman"/>
        <family val="1"/>
        <charset val="204"/>
      </rPr>
      <t xml:space="preserve"> км</t>
    </r>
  </si>
  <si>
    <t xml:space="preserve"> Информация о реализации национального проекта "Безопасные и качественные автомобильные дороги" в соответствии с изменениями</t>
  </si>
  <si>
    <t>п.м</t>
  </si>
  <si>
    <t>областной бюджет R (БКАД)</t>
  </si>
  <si>
    <t>Всего</t>
  </si>
  <si>
    <t>областной бюджет (госпрограмма)</t>
  </si>
  <si>
    <t>План на 2019 год, тыс. руб.</t>
  </si>
  <si>
    <t>Федеральный бюджет</t>
  </si>
  <si>
    <t>Объем выполненных работ согласно актам в 2019г (тыс. руб.)</t>
  </si>
  <si>
    <t>Прочие затраты на объектах строительства и реконструкции, в том числе подготовительные работы, работы по оформлению земельных участков и др.</t>
  </si>
  <si>
    <t>Проведение массовых мероприятий с детьми по профилактике ДТП, производство и размещение регулярной телепрограммы по безопасности дорожного движения, производство короткометражных социальных фильмов, видео-, аудиороликов по профилактике ДТП, разработка дизайна изготовления и размещение стендов наружной рекламы, полиграфической продукции по безопасности дорожного движения</t>
  </si>
  <si>
    <t>Дебиторская задолжность</t>
  </si>
  <si>
    <t>переходящий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</si>
</sst>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.000"/>
    <numFmt numFmtId="166" formatCode="#,##0.0"/>
    <numFmt numFmtId="167" formatCode="#,##0.0000"/>
    <numFmt numFmtId="168" formatCode="#,##0.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333333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8">
    <xf numFmtId="0" fontId="0" fillId="0" borderId="0"/>
    <xf numFmtId="0" fontId="7" fillId="0" borderId="0"/>
    <xf numFmtId="0" fontId="6" fillId="0" borderId="0"/>
    <xf numFmtId="0" fontId="6" fillId="0" borderId="0"/>
    <xf numFmtId="164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9">
    <xf numFmtId="0" fontId="0" fillId="0" borderId="0" xfId="0"/>
    <xf numFmtId="0" fontId="8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0" fontId="8" fillId="0" borderId="0" xfId="1" applyFont="1" applyFill="1"/>
    <xf numFmtId="0" fontId="8" fillId="0" borderId="0" xfId="1" applyFont="1" applyFill="1" applyBorder="1" applyAlignment="1">
      <alignment horizontal="right" vertical="center"/>
    </xf>
    <xf numFmtId="0" fontId="11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vertical="center"/>
    </xf>
    <xf numFmtId="0" fontId="12" fillId="0" borderId="1" xfId="1" applyFont="1" applyFill="1" applyBorder="1" applyAlignment="1"/>
    <xf numFmtId="0" fontId="8" fillId="0" borderId="0" xfId="1" applyFont="1" applyFill="1" applyBorder="1"/>
    <xf numFmtId="0" fontId="12" fillId="2" borderId="2" xfId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2" fillId="0" borderId="0" xfId="1" applyFont="1" applyFill="1"/>
    <xf numFmtId="0" fontId="12" fillId="0" borderId="0" xfId="1" applyFont="1" applyFill="1" applyAlignment="1">
      <alignment horizontal="left"/>
    </xf>
    <xf numFmtId="14" fontId="13" fillId="2" borderId="2" xfId="0" applyNumberFormat="1" applyFont="1" applyFill="1" applyBorder="1" applyAlignment="1">
      <alignment horizontal="center" vertical="center" wrapText="1"/>
    </xf>
    <xf numFmtId="0" fontId="12" fillId="2" borderId="11" xfId="1" applyFont="1" applyFill="1" applyBorder="1" applyAlignment="1">
      <alignment vertical="center"/>
    </xf>
    <xf numFmtId="0" fontId="12" fillId="2" borderId="12" xfId="1" applyFont="1" applyFill="1" applyBorder="1" applyAlignment="1">
      <alignment vertical="center"/>
    </xf>
    <xf numFmtId="0" fontId="12" fillId="2" borderId="13" xfId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horizontal="center" wrapText="1"/>
    </xf>
    <xf numFmtId="49" fontId="13" fillId="2" borderId="0" xfId="0" applyNumberFormat="1" applyFont="1" applyFill="1" applyBorder="1" applyAlignment="1">
      <alignment horizont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167" fontId="8" fillId="0" borderId="0" xfId="1" applyNumberFormat="1" applyFont="1" applyFill="1"/>
    <xf numFmtId="168" fontId="8" fillId="0" borderId="0" xfId="1" applyNumberFormat="1" applyFont="1" applyFill="1"/>
    <xf numFmtId="14" fontId="17" fillId="0" borderId="0" xfId="0" applyNumberFormat="1" applyFont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14" fontId="13" fillId="0" borderId="14" xfId="0" applyNumberFormat="1" applyFont="1" applyFill="1" applyBorder="1" applyAlignment="1">
      <alignment horizontal="center" vertical="center"/>
    </xf>
    <xf numFmtId="0" fontId="12" fillId="0" borderId="0" xfId="1" applyFont="1" applyFill="1" applyAlignment="1">
      <alignment horizontal="left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14" fontId="13" fillId="0" borderId="11" xfId="0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vertical="center"/>
    </xf>
    <xf numFmtId="14" fontId="13" fillId="0" borderId="14" xfId="0" applyNumberFormat="1" applyFont="1" applyFill="1" applyBorder="1" applyAlignment="1">
      <alignment horizontal="center" vertical="center" wrapText="1"/>
    </xf>
    <xf numFmtId="14" fontId="13" fillId="0" borderId="11" xfId="0" applyNumberFormat="1" applyFont="1" applyFill="1" applyBorder="1" applyAlignment="1">
      <alignment horizontal="center" vertical="center" wrapText="1"/>
    </xf>
    <xf numFmtId="14" fontId="14" fillId="0" borderId="14" xfId="0" applyNumberFormat="1" applyFont="1" applyFill="1" applyBorder="1" applyAlignment="1">
      <alignment horizontal="center" vertical="center"/>
    </xf>
    <xf numFmtId="14" fontId="14" fillId="0" borderId="11" xfId="0" applyNumberFormat="1" applyFont="1" applyFill="1" applyBorder="1" applyAlignment="1">
      <alignment horizontal="center" vertical="center"/>
    </xf>
    <xf numFmtId="14" fontId="13" fillId="0" borderId="15" xfId="0" applyNumberFormat="1" applyFont="1" applyFill="1" applyBorder="1" applyAlignment="1">
      <alignment horizontal="center" vertical="center"/>
    </xf>
    <xf numFmtId="14" fontId="13" fillId="0" borderId="4" xfId="0" applyNumberFormat="1" applyFont="1" applyFill="1" applyBorder="1" applyAlignment="1">
      <alignment horizontal="center" vertical="center"/>
    </xf>
    <xf numFmtId="14" fontId="13" fillId="0" borderId="12" xfId="0" applyNumberFormat="1" applyFont="1" applyFill="1" applyBorder="1" applyAlignment="1">
      <alignment horizontal="center" vertical="center"/>
    </xf>
    <xf numFmtId="14" fontId="13" fillId="0" borderId="2" xfId="0" applyNumberFormat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vertical="center" wrapText="1"/>
    </xf>
    <xf numFmtId="0" fontId="14" fillId="2" borderId="2" xfId="1" applyFont="1" applyFill="1" applyBorder="1" applyAlignment="1">
      <alignment horizontal="left" vertical="center"/>
    </xf>
    <xf numFmtId="4" fontId="14" fillId="2" borderId="2" xfId="1" applyNumberFormat="1" applyFont="1" applyFill="1" applyBorder="1" applyAlignment="1">
      <alignment horizontal="center" vertical="center"/>
    </xf>
    <xf numFmtId="4" fontId="14" fillId="0" borderId="2" xfId="1" applyNumberFormat="1" applyFont="1" applyFill="1" applyBorder="1" applyAlignment="1">
      <alignment horizontal="center" vertical="center"/>
    </xf>
    <xf numFmtId="2" fontId="14" fillId="2" borderId="2" xfId="1" applyNumberFormat="1" applyFont="1" applyFill="1" applyBorder="1" applyAlignment="1">
      <alignment horizontal="center" vertical="center"/>
    </xf>
    <xf numFmtId="165" fontId="14" fillId="0" borderId="2" xfId="1" applyNumberFormat="1" applyFont="1" applyFill="1" applyBorder="1" applyAlignment="1">
      <alignment horizontal="center" vertical="center"/>
    </xf>
    <xf numFmtId="166" fontId="14" fillId="0" borderId="2" xfId="1" applyNumberFormat="1" applyFont="1" applyFill="1" applyBorder="1" applyAlignment="1">
      <alignment horizontal="center" vertical="center"/>
    </xf>
    <xf numFmtId="14" fontId="14" fillId="2" borderId="2" xfId="1" applyNumberFormat="1" applyFont="1" applyFill="1" applyBorder="1" applyAlignment="1">
      <alignment horizontal="center" vertical="center"/>
    </xf>
    <xf numFmtId="14" fontId="14" fillId="2" borderId="2" xfId="1" applyNumberFormat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left" vertical="center"/>
    </xf>
    <xf numFmtId="14" fontId="14" fillId="0" borderId="2" xfId="1" applyNumberFormat="1" applyFont="1" applyFill="1" applyBorder="1" applyAlignment="1">
      <alignment horizontal="center" vertical="center"/>
    </xf>
    <xf numFmtId="4" fontId="14" fillId="0" borderId="3" xfId="1" applyNumberFormat="1" applyFont="1" applyFill="1" applyBorder="1" applyAlignment="1">
      <alignment horizontal="center" vertical="center"/>
    </xf>
    <xf numFmtId="2" fontId="14" fillId="2" borderId="3" xfId="1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vertical="center" wrapText="1"/>
    </xf>
    <xf numFmtId="4" fontId="14" fillId="0" borderId="13" xfId="1" applyNumberFormat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vertical="center"/>
    </xf>
    <xf numFmtId="0" fontId="22" fillId="2" borderId="12" xfId="0" applyFont="1" applyFill="1" applyBorder="1" applyAlignment="1">
      <alignment vertical="center" wrapText="1"/>
    </xf>
    <xf numFmtId="0" fontId="14" fillId="2" borderId="9" xfId="1" applyFont="1" applyFill="1" applyBorder="1" applyAlignment="1">
      <alignment vertical="center"/>
    </xf>
    <xf numFmtId="0" fontId="14" fillId="0" borderId="2" xfId="1" applyFont="1" applyFill="1" applyBorder="1" applyAlignment="1">
      <alignment horizontal="center" vertical="center"/>
    </xf>
    <xf numFmtId="14" fontId="14" fillId="0" borderId="14" xfId="1" applyNumberFormat="1" applyFont="1" applyFill="1" applyBorder="1" applyAlignment="1">
      <alignment vertical="center"/>
    </xf>
    <xf numFmtId="14" fontId="14" fillId="0" borderId="12" xfId="1" applyNumberFormat="1" applyFont="1" applyFill="1" applyBorder="1" applyAlignment="1">
      <alignment vertical="center"/>
    </xf>
    <xf numFmtId="0" fontId="13" fillId="0" borderId="0" xfId="1" applyFont="1" applyFill="1"/>
    <xf numFmtId="0" fontId="14" fillId="0" borderId="1" xfId="1" applyFont="1" applyFill="1" applyBorder="1" applyAlignment="1">
      <alignment vertical="center"/>
    </xf>
    <xf numFmtId="0" fontId="23" fillId="2" borderId="2" xfId="0" applyFont="1" applyFill="1" applyBorder="1" applyAlignment="1">
      <alignment vertical="center" wrapText="1"/>
    </xf>
    <xf numFmtId="0" fontId="14" fillId="0" borderId="2" xfId="1" applyFont="1" applyFill="1" applyBorder="1" applyAlignment="1">
      <alignment vertical="center"/>
    </xf>
    <xf numFmtId="0" fontId="14" fillId="2" borderId="2" xfId="1" applyFont="1" applyFill="1" applyBorder="1" applyAlignment="1">
      <alignment horizontal="left" vertical="center"/>
    </xf>
    <xf numFmtId="4" fontId="20" fillId="0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/>
    <xf numFmtId="4" fontId="8" fillId="0" borderId="0" xfId="1" applyNumberFormat="1" applyFont="1" applyFill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4" fontId="21" fillId="0" borderId="2" xfId="37" applyNumberFormat="1" applyFont="1" applyFill="1" applyBorder="1" applyAlignment="1">
      <alignment horizontal="center" vertical="center" wrapText="1"/>
    </xf>
    <xf numFmtId="4" fontId="8" fillId="0" borderId="2" xfId="1" applyNumberFormat="1" applyFont="1" applyFill="1" applyBorder="1" applyAlignment="1">
      <alignment horizontal="center" vertical="center" wrapText="1"/>
    </xf>
    <xf numFmtId="4" fontId="12" fillId="0" borderId="12" xfId="1" applyNumberFormat="1" applyFont="1" applyFill="1" applyBorder="1" applyAlignment="1">
      <alignment horizontal="center" vertical="center" wrapText="1"/>
    </xf>
    <xf numFmtId="4" fontId="12" fillId="0" borderId="13" xfId="1" applyNumberFormat="1" applyFont="1" applyFill="1" applyBorder="1" applyAlignment="1">
      <alignment horizontal="center" vertical="center" wrapText="1"/>
    </xf>
    <xf numFmtId="4" fontId="13" fillId="0" borderId="2" xfId="1" applyNumberFormat="1" applyFont="1" applyFill="1" applyBorder="1" applyAlignment="1">
      <alignment horizontal="center" vertical="center" wrapText="1"/>
    </xf>
    <xf numFmtId="4" fontId="24" fillId="0" borderId="2" xfId="1" applyNumberFormat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right" vertical="center"/>
    </xf>
    <xf numFmtId="0" fontId="14" fillId="2" borderId="0" xfId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 wrapText="1"/>
    </xf>
    <xf numFmtId="0" fontId="14" fillId="2" borderId="0" xfId="1" applyFont="1" applyFill="1" applyBorder="1" applyAlignment="1">
      <alignment horizontal="left" vertical="center"/>
    </xf>
    <xf numFmtId="49" fontId="13" fillId="2" borderId="0" xfId="0" applyNumberFormat="1" applyFont="1" applyFill="1" applyBorder="1" applyAlignment="1">
      <alignment horizontal="center" vertical="center" wrapText="1"/>
    </xf>
    <xf numFmtId="14" fontId="14" fillId="2" borderId="0" xfId="1" applyNumberFormat="1" applyFont="1" applyFill="1" applyBorder="1" applyAlignment="1">
      <alignment horizontal="center" vertical="center"/>
    </xf>
    <xf numFmtId="4" fontId="14" fillId="0" borderId="0" xfId="1" applyNumberFormat="1" applyFont="1" applyFill="1" applyBorder="1" applyAlignment="1">
      <alignment horizontal="center" vertical="center"/>
    </xf>
    <xf numFmtId="14" fontId="13" fillId="0" borderId="0" xfId="0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4" fillId="2" borderId="0" xfId="1" applyFont="1" applyFill="1" applyBorder="1" applyAlignment="1">
      <alignment vertical="center"/>
    </xf>
    <xf numFmtId="4" fontId="13" fillId="0" borderId="0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4" fontId="24" fillId="0" borderId="2" xfId="0" applyNumberFormat="1" applyFont="1" applyFill="1" applyBorder="1" applyAlignment="1">
      <alignment horizontal="center" vertical="center"/>
    </xf>
    <xf numFmtId="4" fontId="20" fillId="0" borderId="2" xfId="1" applyNumberFormat="1" applyFont="1" applyFill="1" applyBorder="1" applyAlignment="1">
      <alignment vertical="center"/>
    </xf>
    <xf numFmtId="4" fontId="20" fillId="2" borderId="9" xfId="1" applyNumberFormat="1" applyFont="1" applyFill="1" applyBorder="1" applyAlignment="1">
      <alignment vertical="center"/>
    </xf>
    <xf numFmtId="4" fontId="13" fillId="0" borderId="3" xfId="1" applyNumberFormat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left" wrapText="1"/>
    </xf>
    <xf numFmtId="0" fontId="12" fillId="0" borderId="0" xfId="1" applyFont="1" applyFill="1" applyAlignment="1">
      <alignment horizontal="left"/>
    </xf>
    <xf numFmtId="0" fontId="14" fillId="2" borderId="8" xfId="1" applyFont="1" applyFill="1" applyBorder="1" applyAlignment="1">
      <alignment horizontal="left" vertical="center"/>
    </xf>
    <xf numFmtId="0" fontId="14" fillId="2" borderId="1" xfId="1" applyFont="1" applyFill="1" applyBorder="1" applyAlignment="1">
      <alignment horizontal="left" vertical="center"/>
    </xf>
    <xf numFmtId="0" fontId="14" fillId="2" borderId="3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left" vertical="center"/>
    </xf>
    <xf numFmtId="0" fontId="14" fillId="2" borderId="10" xfId="1" applyFont="1" applyFill="1" applyBorder="1" applyAlignment="1">
      <alignment horizontal="left" vertical="center"/>
    </xf>
    <xf numFmtId="4" fontId="21" fillId="0" borderId="4" xfId="37" applyNumberFormat="1" applyFont="1" applyFill="1" applyBorder="1" applyAlignment="1">
      <alignment horizontal="center" vertical="center" wrapText="1"/>
    </xf>
    <xf numFmtId="4" fontId="21" fillId="0" borderId="5" xfId="37" applyNumberFormat="1" applyFont="1" applyFill="1" applyBorder="1" applyAlignment="1">
      <alignment horizontal="center" vertical="center" wrapText="1"/>
    </xf>
    <xf numFmtId="4" fontId="21" fillId="0" borderId="6" xfId="37" applyNumberFormat="1" applyFont="1" applyFill="1" applyBorder="1" applyAlignment="1">
      <alignment horizontal="center" vertical="center" wrapText="1"/>
    </xf>
    <xf numFmtId="4" fontId="21" fillId="0" borderId="8" xfId="37" applyNumberFormat="1" applyFont="1" applyFill="1" applyBorder="1" applyAlignment="1">
      <alignment horizontal="center" vertical="center" wrapText="1"/>
    </xf>
    <xf numFmtId="4" fontId="21" fillId="0" borderId="1" xfId="37" applyNumberFormat="1" applyFont="1" applyFill="1" applyBorder="1" applyAlignment="1">
      <alignment horizontal="center" vertical="center" wrapText="1"/>
    </xf>
    <xf numFmtId="4" fontId="21" fillId="0" borderId="9" xfId="37" applyNumberFormat="1" applyFont="1" applyFill="1" applyBorder="1" applyAlignment="1">
      <alignment horizontal="center" vertical="center" wrapText="1"/>
    </xf>
    <xf numFmtId="4" fontId="13" fillId="0" borderId="3" xfId="1" applyNumberFormat="1" applyFont="1" applyFill="1" applyBorder="1" applyAlignment="1">
      <alignment horizontal="center" vertical="center" wrapText="1"/>
    </xf>
    <xf numFmtId="4" fontId="13" fillId="0" borderId="10" xfId="1" applyNumberFormat="1" applyFont="1" applyFill="1" applyBorder="1" applyAlignment="1">
      <alignment horizontal="center" vertical="center" wrapText="1"/>
    </xf>
  </cellXfs>
  <cellStyles count="38">
    <cellStyle name="Обычный" xfId="0" builtinId="0"/>
    <cellStyle name="Обычный 19" xfId="2"/>
    <cellStyle name="Обычный 19 2" xfId="6"/>
    <cellStyle name="Обычный 19 2 2" xfId="7"/>
    <cellStyle name="Обычный 19 2 2 2" xfId="24"/>
    <cellStyle name="Обычный 19 2 3" xfId="23"/>
    <cellStyle name="Обычный 19 3" xfId="8"/>
    <cellStyle name="Обычный 19 3 2" xfId="25"/>
    <cellStyle name="Обычный 19 4" xfId="9"/>
    <cellStyle name="Обычный 19 4 2" xfId="26"/>
    <cellStyle name="Обычный 19 5" xfId="21"/>
    <cellStyle name="Обычный 2" xfId="3"/>
    <cellStyle name="Обычный 2 2" xfId="5"/>
    <cellStyle name="Обычный 2 2 2" xfId="10"/>
    <cellStyle name="Обычный 2 2 2 2" xfId="27"/>
    <cellStyle name="Обычный 2 2 3" xfId="22"/>
    <cellStyle name="Обычный 2 2 4" xfId="35"/>
    <cellStyle name="Обычный 2 3" xfId="11"/>
    <cellStyle name="Обычный 2 3 2" xfId="12"/>
    <cellStyle name="Обычный 2 3 2 2" xfId="29"/>
    <cellStyle name="Обычный 2 3 3" xfId="28"/>
    <cellStyle name="Обычный 2 4" xfId="13"/>
    <cellStyle name="Обычный 2 4 2" xfId="30"/>
    <cellStyle name="Обычный 2 5" xfId="14"/>
    <cellStyle name="Обычный 2 5 2" xfId="31"/>
    <cellStyle name="Обычный 2 6" xfId="20"/>
    <cellStyle name="Обычный 2 7" xfId="36"/>
    <cellStyle name="Обычный 3" xfId="1"/>
    <cellStyle name="Обычный 4" xfId="15"/>
    <cellStyle name="Обычный 4 2" xfId="16"/>
    <cellStyle name="Обычный 4 2 2" xfId="33"/>
    <cellStyle name="Обычный 4 3" xfId="17"/>
    <cellStyle name="Обычный 4 3 2" xfId="34"/>
    <cellStyle name="Обычный 4 4" xfId="32"/>
    <cellStyle name="Обычный 5" xfId="18"/>
    <cellStyle name="Обычный 6" xfId="19"/>
    <cellStyle name="Обычный 7" xfId="37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89;&#1090;&#1072;&#1090;&#1086;&#1090;&#1095;&#1077;&#1090;/&#1089;&#1090;&#1088;&#1086;&#1080;&#1090;&#1077;&#1083;&#1100;&#1089;&#1090;&#1074;&#1086;/&#1086;&#1073;&#1098;&#1077;&#1082;&#1090;&#1099;%20&#1089;&#1090;&#1088;&#1086;&#1080;&#1090;&#1077;&#1083;&#1100;&#1089;&#1090;&#107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ДФ"/>
      <sheetName val="БКАД"/>
      <sheetName val="ФБ"/>
      <sheetName val="Н-Толмач"/>
      <sheetName val="ОБ"/>
      <sheetName val="МБТ"/>
      <sheetName val="здание"/>
      <sheetName val="БКД объекты"/>
      <sheetName val="Новосибирск-Кочки-Павлодар"/>
      <sheetName val="Подрядчики"/>
      <sheetName val="Лист1"/>
      <sheetName val="Н-К-П"/>
      <sheetName val="Н-Л-К"/>
      <sheetName val="СМП"/>
    </sheetNames>
    <sheetDataSet>
      <sheetData sheetId="0">
        <row r="11">
          <cell r="J11">
            <v>0</v>
          </cell>
        </row>
      </sheetData>
      <sheetData sheetId="1">
        <row r="415">
          <cell r="G415">
            <v>2</v>
          </cell>
        </row>
      </sheetData>
      <sheetData sheetId="2">
        <row r="39">
          <cell r="X39">
            <v>26400000</v>
          </cell>
        </row>
      </sheetData>
      <sheetData sheetId="3"/>
      <sheetData sheetId="4">
        <row r="11">
          <cell r="G11">
            <v>12.67</v>
          </cell>
        </row>
        <row r="133">
          <cell r="S133">
            <v>57702727.619999997</v>
          </cell>
        </row>
        <row r="261">
          <cell r="S261">
            <v>11168246</v>
          </cell>
        </row>
        <row r="399">
          <cell r="S399">
            <v>87244208.019999996</v>
          </cell>
        </row>
      </sheetData>
      <sheetData sheetId="5">
        <row r="406">
          <cell r="S406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104"/>
  <sheetViews>
    <sheetView showZeros="0" tabSelected="1" zoomScale="55" zoomScaleNormal="55" workbookViewId="0">
      <pane xSplit="2" ySplit="8" topLeftCell="C78" activePane="bottomRight" state="frozen"/>
      <selection pane="topRight" activeCell="C1" sqref="C1"/>
      <selection pane="bottomLeft" activeCell="A9" sqref="A9"/>
      <selection pane="bottomRight" activeCell="G84" sqref="G84"/>
    </sheetView>
  </sheetViews>
  <sheetFormatPr defaultColWidth="9.140625" defaultRowHeight="18.75" x14ac:dyDescent="0.3"/>
  <cols>
    <col min="1" max="1" width="6.85546875" style="3" customWidth="1"/>
    <col min="2" max="2" width="67.85546875" style="3" customWidth="1"/>
    <col min="3" max="3" width="22" style="3" customWidth="1"/>
    <col min="4" max="4" width="38.140625" style="94" customWidth="1"/>
    <col min="5" max="5" width="26.42578125" style="3" hidden="1" customWidth="1"/>
    <col min="6" max="6" width="19.85546875" style="3" customWidth="1"/>
    <col min="7" max="7" width="22.7109375" style="3" customWidth="1"/>
    <col min="8" max="9" width="18.7109375" style="3" hidden="1" customWidth="1"/>
    <col min="10" max="10" width="21.140625" style="3" customWidth="1"/>
    <col min="11" max="11" width="24.140625" style="3" customWidth="1"/>
    <col min="12" max="12" width="24.5703125" style="3" customWidth="1"/>
    <col min="13" max="13" width="9.7109375" style="3" hidden="1" customWidth="1"/>
    <col min="14" max="14" width="18" style="70" customWidth="1"/>
    <col min="15" max="16" width="18.5703125" style="70" customWidth="1"/>
    <col min="17" max="17" width="18.85546875" style="70" customWidth="1"/>
    <col min="18" max="16384" width="9.140625" style="3"/>
  </cols>
  <sheetData>
    <row r="1" spans="1:21" ht="21" customHeight="1" x14ac:dyDescent="0.3">
      <c r="A1" s="1"/>
      <c r="B1" s="2"/>
      <c r="C1" s="22"/>
      <c r="D1" s="22"/>
      <c r="E1" s="22"/>
      <c r="F1" s="1"/>
      <c r="G1" s="1"/>
      <c r="H1" s="1"/>
      <c r="I1" s="1"/>
      <c r="K1" s="1"/>
      <c r="L1" s="1"/>
      <c r="M1" s="4" t="s">
        <v>0</v>
      </c>
    </row>
    <row r="2" spans="1:21" ht="18.75" customHeight="1" x14ac:dyDescent="0.3">
      <c r="A2" s="99" t="s">
        <v>152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21" ht="18.75" customHeight="1" x14ac:dyDescent="0.3">
      <c r="B3" s="5"/>
      <c r="C3" s="6"/>
      <c r="D3" s="89"/>
      <c r="E3" s="6"/>
      <c r="F3" s="6"/>
      <c r="G3" s="6"/>
      <c r="H3" s="6"/>
      <c r="I3" s="6"/>
      <c r="J3" s="6"/>
      <c r="K3" s="6"/>
      <c r="L3" s="6"/>
      <c r="M3" s="7"/>
      <c r="N3" s="71"/>
      <c r="O3" s="71"/>
      <c r="P3" s="71"/>
      <c r="Q3" s="71"/>
      <c r="R3" s="8"/>
      <c r="S3" s="8"/>
      <c r="T3" s="8"/>
      <c r="U3" s="8"/>
    </row>
    <row r="4" spans="1:21" ht="16.5" customHeight="1" x14ac:dyDescent="0.3">
      <c r="A4" s="100" t="s">
        <v>1</v>
      </c>
      <c r="B4" s="100" t="s">
        <v>2</v>
      </c>
      <c r="C4" s="101" t="s">
        <v>3</v>
      </c>
      <c r="D4" s="40"/>
      <c r="E4" s="27"/>
      <c r="F4" s="101" t="s">
        <v>151</v>
      </c>
      <c r="G4" s="104" t="s">
        <v>159</v>
      </c>
      <c r="H4" s="104" t="s">
        <v>4</v>
      </c>
      <c r="I4" s="104" t="s">
        <v>88</v>
      </c>
      <c r="J4" s="105" t="s">
        <v>5</v>
      </c>
      <c r="K4" s="106"/>
      <c r="L4" s="106"/>
      <c r="M4" s="107"/>
      <c r="N4" s="121" t="s">
        <v>157</v>
      </c>
      <c r="O4" s="122"/>
      <c r="P4" s="122"/>
      <c r="Q4" s="123"/>
    </row>
    <row r="5" spans="1:21" ht="39.75" customHeight="1" x14ac:dyDescent="0.3">
      <c r="A5" s="100"/>
      <c r="B5" s="100"/>
      <c r="C5" s="102"/>
      <c r="D5" s="102" t="s">
        <v>89</v>
      </c>
      <c r="E5" s="102" t="s">
        <v>90</v>
      </c>
      <c r="F5" s="102"/>
      <c r="G5" s="104"/>
      <c r="H5" s="104"/>
      <c r="I5" s="104"/>
      <c r="J5" s="108"/>
      <c r="K5" s="109"/>
      <c r="L5" s="109"/>
      <c r="M5" s="110"/>
      <c r="N5" s="124"/>
      <c r="O5" s="125"/>
      <c r="P5" s="125"/>
      <c r="Q5" s="126"/>
    </row>
    <row r="6" spans="1:21" ht="58.5" customHeight="1" x14ac:dyDescent="0.3">
      <c r="A6" s="100"/>
      <c r="B6" s="100"/>
      <c r="C6" s="103"/>
      <c r="D6" s="103"/>
      <c r="E6" s="103"/>
      <c r="F6" s="103"/>
      <c r="G6" s="104"/>
      <c r="H6" s="104"/>
      <c r="I6" s="104"/>
      <c r="J6" s="29" t="s">
        <v>6</v>
      </c>
      <c r="K6" s="29" t="s">
        <v>7</v>
      </c>
      <c r="L6" s="29" t="s">
        <v>8</v>
      </c>
      <c r="M6" s="9" t="s">
        <v>9</v>
      </c>
      <c r="N6" s="72" t="s">
        <v>155</v>
      </c>
      <c r="O6" s="72" t="s">
        <v>158</v>
      </c>
      <c r="P6" s="72" t="s">
        <v>154</v>
      </c>
      <c r="Q6" s="72" t="s">
        <v>156</v>
      </c>
    </row>
    <row r="7" spans="1:21" ht="21.75" hidden="1" customHeight="1" x14ac:dyDescent="0.3">
      <c r="A7" s="9">
        <v>1</v>
      </c>
      <c r="B7" s="9">
        <v>2</v>
      </c>
      <c r="C7" s="9">
        <v>3</v>
      </c>
      <c r="D7" s="39"/>
      <c r="E7" s="26"/>
      <c r="F7" s="9">
        <v>15</v>
      </c>
      <c r="G7" s="29">
        <v>17</v>
      </c>
      <c r="H7" s="29">
        <v>19</v>
      </c>
      <c r="I7" s="29"/>
      <c r="J7" s="29">
        <v>20</v>
      </c>
      <c r="K7" s="29">
        <v>21</v>
      </c>
      <c r="L7" s="29">
        <v>22</v>
      </c>
      <c r="M7" s="9">
        <v>23</v>
      </c>
      <c r="N7" s="73"/>
      <c r="O7" s="73"/>
      <c r="P7" s="73"/>
      <c r="Q7" s="73"/>
    </row>
    <row r="8" spans="1:21" ht="36" customHeight="1" x14ac:dyDescent="0.3">
      <c r="A8" s="14" t="s">
        <v>10</v>
      </c>
      <c r="B8" s="15"/>
      <c r="C8" s="15"/>
      <c r="D8" s="90"/>
      <c r="E8" s="15"/>
      <c r="F8" s="15"/>
      <c r="G8" s="30"/>
      <c r="H8" s="30"/>
      <c r="I8" s="30"/>
      <c r="J8" s="30"/>
      <c r="K8" s="30"/>
      <c r="L8" s="30"/>
      <c r="M8" s="16"/>
      <c r="N8" s="74"/>
      <c r="O8" s="74"/>
      <c r="P8" s="75"/>
    </row>
    <row r="9" spans="1:21" ht="60.75" x14ac:dyDescent="0.3">
      <c r="A9" s="41">
        <v>1</v>
      </c>
      <c r="B9" s="42" t="s">
        <v>12</v>
      </c>
      <c r="C9" s="43" t="s">
        <v>11</v>
      </c>
      <c r="D9" s="10" t="s">
        <v>91</v>
      </c>
      <c r="E9" s="10" t="s">
        <v>92</v>
      </c>
      <c r="F9" s="44"/>
      <c r="G9" s="45">
        <v>61600</v>
      </c>
      <c r="H9" s="24">
        <v>44116</v>
      </c>
      <c r="I9" s="28"/>
      <c r="J9" s="45">
        <f t="shared" ref="J9:J76" si="0">K9+L9+M9</f>
        <v>61600</v>
      </c>
      <c r="K9" s="45">
        <v>36340.5</v>
      </c>
      <c r="L9" s="45">
        <v>25259.5</v>
      </c>
      <c r="M9" s="46"/>
      <c r="N9" s="76">
        <v>61600</v>
      </c>
      <c r="O9" s="76">
        <v>36340.5</v>
      </c>
      <c r="P9" s="76">
        <v>25259.5</v>
      </c>
      <c r="Q9" s="76"/>
    </row>
    <row r="10" spans="1:21" ht="103.5" customHeight="1" x14ac:dyDescent="0.3">
      <c r="A10" s="41">
        <v>2</v>
      </c>
      <c r="B10" s="42" t="s">
        <v>13</v>
      </c>
      <c r="C10" s="43" t="s">
        <v>11</v>
      </c>
      <c r="D10" s="13" t="s">
        <v>93</v>
      </c>
      <c r="E10" s="13" t="s">
        <v>94</v>
      </c>
      <c r="F10" s="44"/>
      <c r="G10" s="45">
        <v>2527.05735</v>
      </c>
      <c r="H10" s="24" t="s">
        <v>87</v>
      </c>
      <c r="I10" s="28"/>
      <c r="J10" s="45">
        <v>7397.1244999999999</v>
      </c>
      <c r="K10" s="45"/>
      <c r="L10" s="45">
        <v>7397.1244999999999</v>
      </c>
      <c r="M10" s="46"/>
      <c r="N10" s="76">
        <v>7397.2</v>
      </c>
      <c r="O10" s="76"/>
      <c r="P10" s="76">
        <v>7397.2</v>
      </c>
      <c r="Q10" s="76"/>
    </row>
    <row r="11" spans="1:21" ht="74.25" customHeight="1" x14ac:dyDescent="0.3">
      <c r="A11" s="41">
        <v>3</v>
      </c>
      <c r="B11" s="42" t="s">
        <v>14</v>
      </c>
      <c r="C11" s="43" t="s">
        <v>15</v>
      </c>
      <c r="D11" s="13" t="s">
        <v>95</v>
      </c>
      <c r="E11" s="13">
        <v>43760</v>
      </c>
      <c r="F11" s="47">
        <v>7.4589999999999996</v>
      </c>
      <c r="G11" s="45">
        <v>173963.00119000001</v>
      </c>
      <c r="H11" s="31">
        <v>43756</v>
      </c>
      <c r="I11" s="32"/>
      <c r="J11" s="45">
        <f t="shared" si="0"/>
        <v>173963.00119000001</v>
      </c>
      <c r="K11" s="45"/>
      <c r="L11" s="45">
        <v>173963.00119000001</v>
      </c>
      <c r="M11" s="46"/>
      <c r="N11" s="76">
        <v>173963.1</v>
      </c>
      <c r="O11" s="76"/>
      <c r="P11" s="76">
        <v>173963.1</v>
      </c>
      <c r="Q11" s="76"/>
    </row>
    <row r="12" spans="1:21" ht="84.75" customHeight="1" x14ac:dyDescent="0.3">
      <c r="A12" s="41">
        <v>4</v>
      </c>
      <c r="B12" s="42" t="s">
        <v>16</v>
      </c>
      <c r="C12" s="43" t="s">
        <v>15</v>
      </c>
      <c r="D12" s="13" t="s">
        <v>96</v>
      </c>
      <c r="E12" s="13">
        <v>44119</v>
      </c>
      <c r="F12" s="45" t="s">
        <v>163</v>
      </c>
      <c r="G12" s="45">
        <v>62064.182050000003</v>
      </c>
      <c r="H12" s="31">
        <v>44119</v>
      </c>
      <c r="I12" s="32"/>
      <c r="J12" s="45">
        <f t="shared" si="0"/>
        <v>70000</v>
      </c>
      <c r="K12" s="45"/>
      <c r="L12" s="45">
        <v>70000</v>
      </c>
      <c r="M12" s="46"/>
      <c r="N12" s="76">
        <v>70000</v>
      </c>
      <c r="O12" s="76"/>
      <c r="P12" s="76">
        <v>70000</v>
      </c>
      <c r="Q12" s="76"/>
    </row>
    <row r="13" spans="1:21" ht="60.75" customHeight="1" x14ac:dyDescent="0.3">
      <c r="A13" s="41">
        <v>5</v>
      </c>
      <c r="B13" s="42" t="s">
        <v>17</v>
      </c>
      <c r="C13" s="43" t="s">
        <v>15</v>
      </c>
      <c r="D13" s="10" t="s">
        <v>95</v>
      </c>
      <c r="E13" s="10" t="s">
        <v>97</v>
      </c>
      <c r="F13" s="45">
        <v>12.67</v>
      </c>
      <c r="G13" s="45">
        <v>265932.07217</v>
      </c>
      <c r="H13" s="31">
        <v>43743</v>
      </c>
      <c r="I13" s="32"/>
      <c r="J13" s="45">
        <f>K13+L13+M13</f>
        <v>265932.07217</v>
      </c>
      <c r="K13" s="45">
        <v>175480.6409</v>
      </c>
      <c r="L13" s="45">
        <v>90451.431270000001</v>
      </c>
      <c r="M13" s="46"/>
      <c r="N13" s="76">
        <v>266465.59999999998</v>
      </c>
      <c r="O13" s="76">
        <v>175832.7</v>
      </c>
      <c r="P13" s="76"/>
      <c r="Q13" s="76">
        <v>90632.9</v>
      </c>
    </row>
    <row r="14" spans="1:21" ht="60.75" x14ac:dyDescent="0.3">
      <c r="A14" s="41">
        <v>6</v>
      </c>
      <c r="B14" s="42" t="s">
        <v>18</v>
      </c>
      <c r="C14" s="43" t="s">
        <v>15</v>
      </c>
      <c r="D14" s="10" t="s">
        <v>95</v>
      </c>
      <c r="E14" s="10" t="s">
        <v>98</v>
      </c>
      <c r="F14" s="48">
        <v>2</v>
      </c>
      <c r="G14" s="45">
        <v>41513.4</v>
      </c>
      <c r="H14" s="31">
        <v>43768</v>
      </c>
      <c r="I14" s="32"/>
      <c r="J14" s="45">
        <f t="shared" si="0"/>
        <v>41513.4</v>
      </c>
      <c r="K14" s="45">
        <v>41513.4</v>
      </c>
      <c r="L14" s="45"/>
      <c r="M14" s="46"/>
      <c r="N14" s="76">
        <v>42513.4</v>
      </c>
      <c r="O14" s="76">
        <v>41513.4</v>
      </c>
      <c r="P14" s="76"/>
      <c r="Q14" s="76">
        <v>1000</v>
      </c>
    </row>
    <row r="15" spans="1:21" ht="57" customHeight="1" x14ac:dyDescent="0.3">
      <c r="A15" s="41">
        <v>7</v>
      </c>
      <c r="B15" s="42" t="s">
        <v>19</v>
      </c>
      <c r="C15" s="43" t="s">
        <v>15</v>
      </c>
      <c r="D15" s="10" t="s">
        <v>95</v>
      </c>
      <c r="E15" s="10" t="s">
        <v>99</v>
      </c>
      <c r="F15" s="47">
        <v>4.0270000000000001</v>
      </c>
      <c r="G15" s="45">
        <v>177693</v>
      </c>
      <c r="H15" s="31">
        <v>43768</v>
      </c>
      <c r="I15" s="32"/>
      <c r="J15" s="45">
        <f t="shared" si="0"/>
        <v>177693</v>
      </c>
      <c r="K15" s="45">
        <v>6564.4</v>
      </c>
      <c r="L15" s="45">
        <f>171128.6</f>
        <v>171128.6</v>
      </c>
      <c r="M15" s="46"/>
      <c r="N15" s="76">
        <v>226147.20000000001</v>
      </c>
      <c r="O15" s="76">
        <v>6564.4</v>
      </c>
      <c r="P15" s="76">
        <v>171128.6</v>
      </c>
      <c r="Q15" s="76">
        <v>48454.2</v>
      </c>
    </row>
    <row r="16" spans="1:21" ht="57.75" customHeight="1" x14ac:dyDescent="0.3">
      <c r="A16" s="41">
        <v>8</v>
      </c>
      <c r="B16" s="42" t="s">
        <v>20</v>
      </c>
      <c r="C16" s="43" t="s">
        <v>15</v>
      </c>
      <c r="D16" s="13" t="s">
        <v>95</v>
      </c>
      <c r="E16" s="13">
        <v>43739</v>
      </c>
      <c r="F16" s="47">
        <v>0.19600000000000001</v>
      </c>
      <c r="G16" s="45">
        <v>5820.8239999999996</v>
      </c>
      <c r="H16" s="31">
        <v>43739</v>
      </c>
      <c r="I16" s="32"/>
      <c r="J16" s="45">
        <f t="shared" si="0"/>
        <v>5820.8239999999996</v>
      </c>
      <c r="K16" s="45"/>
      <c r="L16" s="45">
        <v>5820.8239999999996</v>
      </c>
      <c r="M16" s="46"/>
      <c r="N16" s="76">
        <v>5820.9</v>
      </c>
      <c r="O16" s="76">
        <v>0</v>
      </c>
      <c r="P16" s="76">
        <v>5820.9</v>
      </c>
      <c r="Q16" s="76"/>
    </row>
    <row r="17" spans="1:17" ht="63" customHeight="1" x14ac:dyDescent="0.3">
      <c r="A17" s="41">
        <v>9</v>
      </c>
      <c r="B17" s="42" t="s">
        <v>21</v>
      </c>
      <c r="C17" s="43" t="s">
        <v>15</v>
      </c>
      <c r="D17" s="23" t="s">
        <v>100</v>
      </c>
      <c r="E17" s="23" t="s">
        <v>101</v>
      </c>
      <c r="F17" s="45">
        <v>7.0000000000000007E-2</v>
      </c>
      <c r="G17" s="45">
        <v>6028.1862300000003</v>
      </c>
      <c r="H17" s="31">
        <v>43723</v>
      </c>
      <c r="I17" s="32"/>
      <c r="J17" s="45">
        <f t="shared" si="0"/>
        <v>6028.1862300000003</v>
      </c>
      <c r="K17" s="45"/>
      <c r="L17" s="45">
        <v>6028.1862300000003</v>
      </c>
      <c r="M17" s="46"/>
      <c r="N17" s="76">
        <v>6500</v>
      </c>
      <c r="O17" s="76">
        <v>0</v>
      </c>
      <c r="P17" s="76">
        <v>6500</v>
      </c>
      <c r="Q17" s="76"/>
    </row>
    <row r="18" spans="1:17" ht="59.25" customHeight="1" x14ac:dyDescent="0.3">
      <c r="A18" s="41">
        <v>10</v>
      </c>
      <c r="B18" s="42" t="s">
        <v>22</v>
      </c>
      <c r="C18" s="43" t="s">
        <v>23</v>
      </c>
      <c r="D18" s="10" t="s">
        <v>102</v>
      </c>
      <c r="E18" s="10" t="s">
        <v>103</v>
      </c>
      <c r="F18" s="45" t="s">
        <v>153</v>
      </c>
      <c r="G18" s="45">
        <f>14504.70998+863.67648</f>
        <v>15368.38646</v>
      </c>
      <c r="H18" s="24">
        <v>43748</v>
      </c>
      <c r="I18" s="28"/>
      <c r="J18" s="45">
        <f t="shared" si="0"/>
        <v>15368.38646</v>
      </c>
      <c r="K18" s="45"/>
      <c r="L18" s="45">
        <v>15368.38646</v>
      </c>
      <c r="M18" s="46"/>
      <c r="N18" s="76">
        <v>15368.403539999999</v>
      </c>
      <c r="O18" s="76">
        <v>3.5399999997025589E-3</v>
      </c>
      <c r="P18" s="76">
        <v>15368.4</v>
      </c>
      <c r="Q18" s="76"/>
    </row>
    <row r="19" spans="1:17" ht="83.25" customHeight="1" x14ac:dyDescent="0.3">
      <c r="A19" s="41">
        <v>11</v>
      </c>
      <c r="B19" s="42" t="s">
        <v>24</v>
      </c>
      <c r="C19" s="43" t="s">
        <v>23</v>
      </c>
      <c r="D19" s="13" t="s">
        <v>104</v>
      </c>
      <c r="E19" s="13">
        <v>43671</v>
      </c>
      <c r="F19" s="45" t="s">
        <v>163</v>
      </c>
      <c r="G19" s="45">
        <f>7209.67156</f>
        <v>7209.6715599999998</v>
      </c>
      <c r="H19" s="24">
        <v>43671</v>
      </c>
      <c r="I19" s="28"/>
      <c r="J19" s="45">
        <f t="shared" si="0"/>
        <v>7209.6715599999998</v>
      </c>
      <c r="K19" s="45"/>
      <c r="L19" s="45">
        <v>7209.6715599999998</v>
      </c>
      <c r="M19" s="46"/>
      <c r="N19" s="76">
        <v>7209.7</v>
      </c>
      <c r="O19" s="76">
        <v>0</v>
      </c>
      <c r="P19" s="76">
        <v>7209.7</v>
      </c>
      <c r="Q19" s="76"/>
    </row>
    <row r="20" spans="1:17" ht="60.75" x14ac:dyDescent="0.3">
      <c r="A20" s="41">
        <v>12</v>
      </c>
      <c r="B20" s="42" t="s">
        <v>25</v>
      </c>
      <c r="C20" s="43" t="s">
        <v>23</v>
      </c>
      <c r="D20" s="10" t="s">
        <v>105</v>
      </c>
      <c r="E20" s="10" t="s">
        <v>106</v>
      </c>
      <c r="F20" s="45" t="s">
        <v>163</v>
      </c>
      <c r="G20" s="45">
        <f>5375.881</f>
        <v>5375.8810000000003</v>
      </c>
      <c r="H20" s="24">
        <v>44063</v>
      </c>
      <c r="I20" s="28"/>
      <c r="J20" s="45">
        <f t="shared" si="0"/>
        <v>5375.8810000000003</v>
      </c>
      <c r="K20" s="45"/>
      <c r="L20" s="45">
        <v>5375.8810000000003</v>
      </c>
      <c r="M20" s="46"/>
      <c r="N20" s="76">
        <v>5375.9</v>
      </c>
      <c r="O20" s="76"/>
      <c r="P20" s="76">
        <v>5375.9</v>
      </c>
      <c r="Q20" s="76"/>
    </row>
    <row r="21" spans="1:17" ht="88.5" customHeight="1" x14ac:dyDescent="0.3">
      <c r="A21" s="41">
        <v>13</v>
      </c>
      <c r="B21" s="42" t="s">
        <v>26</v>
      </c>
      <c r="C21" s="43" t="s">
        <v>23</v>
      </c>
      <c r="D21" s="13" t="s">
        <v>107</v>
      </c>
      <c r="E21" s="13">
        <v>43545</v>
      </c>
      <c r="F21" s="45">
        <v>3.2229999999999999</v>
      </c>
      <c r="G21" s="45">
        <v>29391.182219999999</v>
      </c>
      <c r="H21" s="24">
        <v>43671</v>
      </c>
      <c r="I21" s="28"/>
      <c r="J21" s="45">
        <f t="shared" si="0"/>
        <v>29391.182219999999</v>
      </c>
      <c r="K21" s="45"/>
      <c r="L21" s="45">
        <v>29391.182219999999</v>
      </c>
      <c r="M21" s="46"/>
      <c r="N21" s="76">
        <v>29391.200000000001</v>
      </c>
      <c r="O21" s="76">
        <v>0</v>
      </c>
      <c r="P21" s="76">
        <v>29391.200000000001</v>
      </c>
      <c r="Q21" s="76"/>
    </row>
    <row r="22" spans="1:17" ht="129.75" customHeight="1" x14ac:dyDescent="0.3">
      <c r="A22" s="41">
        <v>14</v>
      </c>
      <c r="B22" s="42" t="s">
        <v>27</v>
      </c>
      <c r="C22" s="43" t="s">
        <v>23</v>
      </c>
      <c r="D22" s="13" t="s">
        <v>108</v>
      </c>
      <c r="E22" s="13">
        <v>43677</v>
      </c>
      <c r="F22" s="45">
        <v>0.78</v>
      </c>
      <c r="G22" s="45">
        <v>2943.6131300000002</v>
      </c>
      <c r="H22" s="33">
        <v>43677</v>
      </c>
      <c r="I22" s="34"/>
      <c r="J22" s="45">
        <f t="shared" si="0"/>
        <v>2943.6131300000002</v>
      </c>
      <c r="K22" s="45"/>
      <c r="L22" s="45">
        <v>2943.6131300000002</v>
      </c>
      <c r="M22" s="46"/>
      <c r="N22" s="76">
        <v>2943.7</v>
      </c>
      <c r="O22" s="76"/>
      <c r="P22" s="76">
        <v>2943.7</v>
      </c>
      <c r="Q22" s="76"/>
    </row>
    <row r="23" spans="1:17" ht="79.5" customHeight="1" x14ac:dyDescent="0.3">
      <c r="A23" s="41">
        <v>15</v>
      </c>
      <c r="B23" s="42" t="s">
        <v>28</v>
      </c>
      <c r="C23" s="43" t="s">
        <v>23</v>
      </c>
      <c r="D23" s="10" t="s">
        <v>95</v>
      </c>
      <c r="E23" s="10"/>
      <c r="F23" s="45" t="s">
        <v>163</v>
      </c>
      <c r="G23" s="45">
        <v>13373.198</v>
      </c>
      <c r="H23" s="24">
        <v>43784</v>
      </c>
      <c r="I23" s="28"/>
      <c r="J23" s="45">
        <f t="shared" si="0"/>
        <v>13373.198</v>
      </c>
      <c r="K23" s="45">
        <v>12373.2</v>
      </c>
      <c r="L23" s="45">
        <v>999.99800000000005</v>
      </c>
      <c r="M23" s="46"/>
      <c r="N23" s="76">
        <v>74027.3</v>
      </c>
      <c r="O23" s="76">
        <v>12373.2</v>
      </c>
      <c r="P23" s="76">
        <v>61654.1</v>
      </c>
      <c r="Q23" s="76">
        <v>745.4</v>
      </c>
    </row>
    <row r="24" spans="1:17" ht="40.5" x14ac:dyDescent="0.3">
      <c r="A24" s="41">
        <v>16</v>
      </c>
      <c r="B24" s="42" t="s">
        <v>29</v>
      </c>
      <c r="C24" s="43" t="s">
        <v>23</v>
      </c>
      <c r="D24" s="10" t="s">
        <v>109</v>
      </c>
      <c r="E24" s="10" t="s">
        <v>110</v>
      </c>
      <c r="F24" s="45">
        <v>5.0679999999999996</v>
      </c>
      <c r="G24" s="45">
        <v>197259.86485000001</v>
      </c>
      <c r="H24" s="24">
        <v>44880</v>
      </c>
      <c r="I24" s="28"/>
      <c r="J24" s="45">
        <f t="shared" si="0"/>
        <v>197259.86485000001</v>
      </c>
      <c r="K24" s="45">
        <v>108968</v>
      </c>
      <c r="L24" s="45">
        <v>88291.864849999998</v>
      </c>
      <c r="M24" s="46"/>
      <c r="N24" s="76">
        <v>197654.19999999998</v>
      </c>
      <c r="O24" s="76">
        <v>108968</v>
      </c>
      <c r="P24" s="76">
        <v>88485.4</v>
      </c>
      <c r="Q24" s="76">
        <v>200.8</v>
      </c>
    </row>
    <row r="25" spans="1:17" ht="40.5" x14ac:dyDescent="0.3">
      <c r="A25" s="41">
        <v>17</v>
      </c>
      <c r="B25" s="42" t="s">
        <v>30</v>
      </c>
      <c r="C25" s="43" t="s">
        <v>23</v>
      </c>
      <c r="D25" s="10" t="s">
        <v>95</v>
      </c>
      <c r="E25" s="10" t="s">
        <v>111</v>
      </c>
      <c r="F25" s="45">
        <v>0.62346999999999997</v>
      </c>
      <c r="G25" s="45">
        <f>31861224.9/1000</f>
        <v>31861.224899999997</v>
      </c>
      <c r="H25" s="24">
        <v>43748</v>
      </c>
      <c r="I25" s="28"/>
      <c r="J25" s="45">
        <f t="shared" si="0"/>
        <v>31861.224900000001</v>
      </c>
      <c r="K25" s="45">
        <v>31861.224900000001</v>
      </c>
      <c r="L25" s="45"/>
      <c r="M25" s="46"/>
      <c r="N25" s="76">
        <v>35598</v>
      </c>
      <c r="O25" s="76">
        <v>34598</v>
      </c>
      <c r="P25" s="76">
        <v>1000</v>
      </c>
      <c r="Q25" s="76"/>
    </row>
    <row r="26" spans="1:17" ht="40.5" x14ac:dyDescent="0.3">
      <c r="A26" s="41">
        <v>18</v>
      </c>
      <c r="B26" s="42" t="s">
        <v>31</v>
      </c>
      <c r="C26" s="43" t="s">
        <v>23</v>
      </c>
      <c r="D26" s="10" t="s">
        <v>95</v>
      </c>
      <c r="E26" s="10" t="s">
        <v>112</v>
      </c>
      <c r="F26" s="45">
        <v>5.0350000000000001</v>
      </c>
      <c r="G26" s="45">
        <v>251737.81223000001</v>
      </c>
      <c r="H26" s="24">
        <v>43739</v>
      </c>
      <c r="I26" s="28"/>
      <c r="J26" s="45">
        <f t="shared" si="0"/>
        <v>251737.81223000001</v>
      </c>
      <c r="K26" s="45">
        <v>249276</v>
      </c>
      <c r="L26" s="45">
        <v>2461.81223</v>
      </c>
      <c r="M26" s="46"/>
      <c r="N26" s="76">
        <v>251737.9</v>
      </c>
      <c r="O26" s="76">
        <v>249276</v>
      </c>
      <c r="P26" s="76">
        <v>2461.9</v>
      </c>
      <c r="Q26" s="76"/>
    </row>
    <row r="27" spans="1:17" ht="60.75" x14ac:dyDescent="0.3">
      <c r="A27" s="41">
        <v>19</v>
      </c>
      <c r="B27" s="42" t="s">
        <v>32</v>
      </c>
      <c r="C27" s="43" t="s">
        <v>23</v>
      </c>
      <c r="D27" s="10" t="s">
        <v>113</v>
      </c>
      <c r="E27" s="10" t="s">
        <v>114</v>
      </c>
      <c r="F27" s="45">
        <v>1.1399999999999999</v>
      </c>
      <c r="G27" s="45">
        <v>99720.216220000002</v>
      </c>
      <c r="H27" s="24">
        <v>43738</v>
      </c>
      <c r="I27" s="28"/>
      <c r="J27" s="45">
        <f t="shared" si="0"/>
        <v>99720.216220000002</v>
      </c>
      <c r="K27" s="45">
        <v>99720.216220000002</v>
      </c>
      <c r="L27" s="45"/>
      <c r="M27" s="46"/>
      <c r="N27" s="76">
        <v>99720.3</v>
      </c>
      <c r="O27" s="76">
        <v>99720.3</v>
      </c>
      <c r="P27" s="76"/>
      <c r="Q27" s="76"/>
    </row>
    <row r="28" spans="1:17" ht="60.75" x14ac:dyDescent="0.3">
      <c r="A28" s="41">
        <v>20</v>
      </c>
      <c r="B28" s="42" t="s">
        <v>33</v>
      </c>
      <c r="C28" s="43" t="s">
        <v>23</v>
      </c>
      <c r="D28" s="10" t="s">
        <v>115</v>
      </c>
      <c r="E28" s="10" t="s">
        <v>116</v>
      </c>
      <c r="F28" s="45">
        <v>0.44700000000000001</v>
      </c>
      <c r="G28" s="45">
        <f>23126.3+999.94</f>
        <v>24126.239999999998</v>
      </c>
      <c r="H28" s="24">
        <v>44824</v>
      </c>
      <c r="I28" s="28"/>
      <c r="J28" s="45">
        <f t="shared" si="0"/>
        <v>24126.239999999998</v>
      </c>
      <c r="K28" s="45">
        <v>23126.3</v>
      </c>
      <c r="L28" s="45">
        <v>999.94</v>
      </c>
      <c r="M28" s="46"/>
      <c r="N28" s="76">
        <v>24126.3</v>
      </c>
      <c r="O28" s="76">
        <v>23126.3</v>
      </c>
      <c r="P28" s="76">
        <v>1000</v>
      </c>
      <c r="Q28" s="76"/>
    </row>
    <row r="29" spans="1:17" ht="60.75" x14ac:dyDescent="0.3">
      <c r="A29" s="41">
        <v>21</v>
      </c>
      <c r="B29" s="42" t="s">
        <v>34</v>
      </c>
      <c r="C29" s="43" t="s">
        <v>23</v>
      </c>
      <c r="D29" s="10" t="s">
        <v>102</v>
      </c>
      <c r="E29" s="10" t="s">
        <v>117</v>
      </c>
      <c r="F29" s="45">
        <v>3.7679999999999998</v>
      </c>
      <c r="G29" s="45">
        <f>136215.48626+7385.4147</f>
        <v>143600.90096</v>
      </c>
      <c r="H29" s="24">
        <v>44824</v>
      </c>
      <c r="I29" s="28"/>
      <c r="J29" s="45">
        <f t="shared" si="0"/>
        <v>143600.90096</v>
      </c>
      <c r="K29" s="45">
        <v>129614.5</v>
      </c>
      <c r="L29" s="45">
        <v>13986.400960000001</v>
      </c>
      <c r="M29" s="46"/>
      <c r="N29" s="76">
        <v>143601</v>
      </c>
      <c r="O29" s="76">
        <v>129614.5</v>
      </c>
      <c r="P29" s="76">
        <v>13986.5</v>
      </c>
      <c r="Q29" s="76"/>
    </row>
    <row r="30" spans="1:17" ht="60.75" x14ac:dyDescent="0.3">
      <c r="A30" s="41">
        <v>22</v>
      </c>
      <c r="B30" s="42" t="s">
        <v>35</v>
      </c>
      <c r="C30" s="43" t="s">
        <v>23</v>
      </c>
      <c r="D30" s="10" t="s">
        <v>113</v>
      </c>
      <c r="E30" s="10" t="s">
        <v>118</v>
      </c>
      <c r="F30" s="45">
        <v>0.64300000000000002</v>
      </c>
      <c r="G30" s="45">
        <f>18408.9+4258.56808</f>
        <v>22667.468080000002</v>
      </c>
      <c r="H30" s="24">
        <v>43723</v>
      </c>
      <c r="I30" s="28"/>
      <c r="J30" s="45">
        <f t="shared" si="0"/>
        <v>22667.468080000002</v>
      </c>
      <c r="K30" s="45">
        <v>18408.900000000001</v>
      </c>
      <c r="L30" s="45">
        <v>4258.56808</v>
      </c>
      <c r="M30" s="46"/>
      <c r="N30" s="76">
        <v>24248.400000000001</v>
      </c>
      <c r="O30" s="76">
        <v>18408.900000000001</v>
      </c>
      <c r="P30" s="76">
        <v>5839.5</v>
      </c>
      <c r="Q30" s="76"/>
    </row>
    <row r="31" spans="1:17" ht="67.5" customHeight="1" x14ac:dyDescent="0.3">
      <c r="A31" s="41">
        <v>23</v>
      </c>
      <c r="B31" s="42" t="s">
        <v>36</v>
      </c>
      <c r="C31" s="43" t="s">
        <v>23</v>
      </c>
      <c r="D31" s="13" t="s">
        <v>108</v>
      </c>
      <c r="E31" s="13">
        <v>43697</v>
      </c>
      <c r="F31" s="45"/>
      <c r="G31" s="45">
        <v>6818.12</v>
      </c>
      <c r="H31" s="24">
        <v>43697</v>
      </c>
      <c r="I31" s="28"/>
      <c r="J31" s="45">
        <f t="shared" si="0"/>
        <v>6818.1182500000004</v>
      </c>
      <c r="K31" s="45"/>
      <c r="L31" s="45">
        <v>6818.1182500000004</v>
      </c>
      <c r="M31" s="46"/>
      <c r="N31" s="76">
        <v>11128.6</v>
      </c>
      <c r="O31" s="76"/>
      <c r="P31" s="76">
        <v>11128.6</v>
      </c>
      <c r="Q31" s="76"/>
    </row>
    <row r="32" spans="1:17" ht="61.5" customHeight="1" x14ac:dyDescent="0.3">
      <c r="A32" s="41">
        <v>24</v>
      </c>
      <c r="B32" s="42" t="s">
        <v>37</v>
      </c>
      <c r="C32" s="43" t="s">
        <v>23</v>
      </c>
      <c r="D32" s="13" t="s">
        <v>119</v>
      </c>
      <c r="E32" s="13">
        <v>43738</v>
      </c>
      <c r="F32" s="45"/>
      <c r="G32" s="45">
        <v>6629.16</v>
      </c>
      <c r="H32" s="24">
        <v>42858</v>
      </c>
      <c r="I32" s="28"/>
      <c r="J32" s="45">
        <f t="shared" si="0"/>
        <v>6629.16</v>
      </c>
      <c r="K32" s="45"/>
      <c r="L32" s="45">
        <v>6629.16</v>
      </c>
      <c r="M32" s="46"/>
      <c r="N32" s="76">
        <v>6629.2</v>
      </c>
      <c r="O32" s="76"/>
      <c r="P32" s="76">
        <v>6629.2</v>
      </c>
      <c r="Q32" s="76"/>
    </row>
    <row r="33" spans="1:17" ht="60.75" x14ac:dyDescent="0.3">
      <c r="A33" s="41">
        <v>25</v>
      </c>
      <c r="B33" s="42" t="s">
        <v>38</v>
      </c>
      <c r="C33" s="43" t="s">
        <v>23</v>
      </c>
      <c r="D33" s="13" t="s">
        <v>120</v>
      </c>
      <c r="E33" s="13">
        <v>43585</v>
      </c>
      <c r="F33" s="45"/>
      <c r="G33" s="45">
        <v>12892.6059</v>
      </c>
      <c r="H33" s="24">
        <v>43671</v>
      </c>
      <c r="I33" s="28"/>
      <c r="J33" s="45">
        <f t="shared" si="0"/>
        <v>12892.6059</v>
      </c>
      <c r="K33" s="45"/>
      <c r="L33" s="45">
        <v>12892.6059</v>
      </c>
      <c r="M33" s="46"/>
      <c r="N33" s="76">
        <v>12892.7</v>
      </c>
      <c r="O33" s="76"/>
      <c r="P33" s="76">
        <v>12892.7</v>
      </c>
      <c r="Q33" s="76"/>
    </row>
    <row r="34" spans="1:17" ht="40.5" x14ac:dyDescent="0.3">
      <c r="A34" s="41">
        <v>26</v>
      </c>
      <c r="B34" s="42" t="s">
        <v>39</v>
      </c>
      <c r="C34" s="43" t="s">
        <v>23</v>
      </c>
      <c r="D34" s="10" t="s">
        <v>95</v>
      </c>
      <c r="E34" s="10" t="s">
        <v>121</v>
      </c>
      <c r="F34" s="45"/>
      <c r="G34" s="45">
        <f>9453.15163</f>
        <v>9453.1516300000003</v>
      </c>
      <c r="H34" s="24">
        <v>43733</v>
      </c>
      <c r="I34" s="28"/>
      <c r="J34" s="45">
        <f t="shared" si="0"/>
        <v>9453.1516300000003</v>
      </c>
      <c r="K34" s="45"/>
      <c r="L34" s="45">
        <v>9453.1516300000003</v>
      </c>
      <c r="M34" s="46"/>
      <c r="N34" s="76">
        <v>9453.2000000000007</v>
      </c>
      <c r="O34" s="76"/>
      <c r="P34" s="76">
        <v>9453.2000000000007</v>
      </c>
      <c r="Q34" s="76"/>
    </row>
    <row r="35" spans="1:17" ht="53.25" customHeight="1" x14ac:dyDescent="0.3">
      <c r="A35" s="41">
        <v>27</v>
      </c>
      <c r="B35" s="42" t="s">
        <v>40</v>
      </c>
      <c r="C35" s="43" t="s">
        <v>23</v>
      </c>
      <c r="D35" s="10" t="s">
        <v>122</v>
      </c>
      <c r="E35" s="10" t="s">
        <v>123</v>
      </c>
      <c r="F35" s="45"/>
      <c r="G35" s="45">
        <v>9080.04817</v>
      </c>
      <c r="H35" s="24">
        <v>43697</v>
      </c>
      <c r="I35" s="28"/>
      <c r="J35" s="45">
        <f t="shared" si="0"/>
        <v>9080.04817</v>
      </c>
      <c r="K35" s="45"/>
      <c r="L35" s="45">
        <v>9080.04817</v>
      </c>
      <c r="M35" s="46"/>
      <c r="N35" s="76">
        <v>9080.1</v>
      </c>
      <c r="O35" s="76"/>
      <c r="P35" s="76">
        <v>9080.1</v>
      </c>
      <c r="Q35" s="76"/>
    </row>
    <row r="36" spans="1:17" ht="53.25" customHeight="1" x14ac:dyDescent="0.3">
      <c r="A36" s="41">
        <v>28</v>
      </c>
      <c r="B36" s="42" t="s">
        <v>41</v>
      </c>
      <c r="C36" s="43" t="s">
        <v>23</v>
      </c>
      <c r="D36" s="10" t="s">
        <v>124</v>
      </c>
      <c r="E36" s="17" t="s">
        <v>125</v>
      </c>
      <c r="F36" s="45"/>
      <c r="G36" s="45">
        <v>7479.1202800000001</v>
      </c>
      <c r="H36" s="24">
        <v>43697</v>
      </c>
      <c r="I36" s="28"/>
      <c r="J36" s="45">
        <f t="shared" si="0"/>
        <v>7479.1202800000001</v>
      </c>
      <c r="K36" s="45"/>
      <c r="L36" s="45">
        <v>7479.1202800000001</v>
      </c>
      <c r="M36" s="46"/>
      <c r="N36" s="127">
        <v>14503.2</v>
      </c>
      <c r="O36" s="127"/>
      <c r="P36" s="127">
        <v>14503.2</v>
      </c>
      <c r="Q36" s="127"/>
    </row>
    <row r="37" spans="1:17" ht="50.25" customHeight="1" x14ac:dyDescent="0.3">
      <c r="A37" s="41">
        <v>29</v>
      </c>
      <c r="B37" s="42" t="s">
        <v>41</v>
      </c>
      <c r="C37" s="43" t="s">
        <v>23</v>
      </c>
      <c r="D37" s="82" t="s">
        <v>124</v>
      </c>
      <c r="E37" s="18" t="s">
        <v>125</v>
      </c>
      <c r="F37" s="45"/>
      <c r="G37" s="45">
        <v>6705.90859</v>
      </c>
      <c r="H37" s="24">
        <v>43697</v>
      </c>
      <c r="I37" s="28"/>
      <c r="J37" s="45">
        <f t="shared" si="0"/>
        <v>6705.90859</v>
      </c>
      <c r="K37" s="45"/>
      <c r="L37" s="45">
        <v>6705.90859</v>
      </c>
      <c r="M37" s="46"/>
      <c r="N37" s="128"/>
      <c r="O37" s="128"/>
      <c r="P37" s="128"/>
      <c r="Q37" s="128"/>
    </row>
    <row r="38" spans="1:17" ht="60.75" x14ac:dyDescent="0.3">
      <c r="A38" s="41">
        <v>30</v>
      </c>
      <c r="B38" s="42" t="s">
        <v>42</v>
      </c>
      <c r="C38" s="43" t="s">
        <v>23</v>
      </c>
      <c r="D38" s="10" t="s">
        <v>102</v>
      </c>
      <c r="E38" s="10" t="s">
        <v>126</v>
      </c>
      <c r="F38" s="45"/>
      <c r="G38" s="45">
        <v>28748.174790000001</v>
      </c>
      <c r="H38" s="24">
        <v>43781</v>
      </c>
      <c r="I38" s="28"/>
      <c r="J38" s="45">
        <f t="shared" si="0"/>
        <v>36861.790260000002</v>
      </c>
      <c r="K38" s="45"/>
      <c r="L38" s="45">
        <v>36861.790260000002</v>
      </c>
      <c r="M38" s="46"/>
      <c r="N38" s="76">
        <v>57418.400000000001</v>
      </c>
      <c r="O38" s="76"/>
      <c r="P38" s="76">
        <v>57418.400000000001</v>
      </c>
      <c r="Q38" s="76"/>
    </row>
    <row r="39" spans="1:17" ht="40.5" x14ac:dyDescent="0.3">
      <c r="A39" s="41">
        <v>31</v>
      </c>
      <c r="B39" s="42" t="s">
        <v>44</v>
      </c>
      <c r="C39" s="43" t="s">
        <v>43</v>
      </c>
      <c r="D39" s="10" t="s">
        <v>127</v>
      </c>
      <c r="E39" s="10" t="s">
        <v>128</v>
      </c>
      <c r="F39" s="45">
        <v>0.79200000000000004</v>
      </c>
      <c r="G39" s="45">
        <v>7650.88454</v>
      </c>
      <c r="H39" s="24">
        <v>43723</v>
      </c>
      <c r="I39" s="28"/>
      <c r="J39" s="45">
        <f t="shared" si="0"/>
        <v>7650.88454</v>
      </c>
      <c r="K39" s="45">
        <v>7650.88454</v>
      </c>
      <c r="L39" s="45"/>
      <c r="M39" s="46"/>
      <c r="N39" s="76">
        <v>7650.9</v>
      </c>
      <c r="O39" s="76">
        <v>7650.9</v>
      </c>
      <c r="P39" s="76"/>
      <c r="Q39" s="76"/>
    </row>
    <row r="40" spans="1:17" ht="60.75" x14ac:dyDescent="0.3">
      <c r="A40" s="41">
        <v>32</v>
      </c>
      <c r="B40" s="42" t="s">
        <v>45</v>
      </c>
      <c r="C40" s="43" t="s">
        <v>43</v>
      </c>
      <c r="D40" s="10" t="s">
        <v>120</v>
      </c>
      <c r="E40" s="10" t="s">
        <v>114</v>
      </c>
      <c r="F40" s="45">
        <v>3.5670000000000002</v>
      </c>
      <c r="G40" s="45">
        <f>19900+14862.03004</f>
        <v>34762.030039999998</v>
      </c>
      <c r="H40" s="24">
        <v>43739</v>
      </c>
      <c r="I40" s="28"/>
      <c r="J40" s="45">
        <f t="shared" si="0"/>
        <v>34762.030039999998</v>
      </c>
      <c r="K40" s="45">
        <v>34762.030039999998</v>
      </c>
      <c r="L40" s="45"/>
      <c r="M40" s="46"/>
      <c r="N40" s="76">
        <v>34762.1</v>
      </c>
      <c r="O40" s="76">
        <v>34762.1</v>
      </c>
      <c r="P40" s="76"/>
      <c r="Q40" s="76"/>
    </row>
    <row r="41" spans="1:17" ht="40.5" x14ac:dyDescent="0.3">
      <c r="A41" s="41">
        <v>33</v>
      </c>
      <c r="B41" s="42" t="s">
        <v>46</v>
      </c>
      <c r="C41" s="43" t="s">
        <v>43</v>
      </c>
      <c r="D41" s="10" t="s">
        <v>95</v>
      </c>
      <c r="E41" s="10" t="s">
        <v>129</v>
      </c>
      <c r="F41" s="45">
        <v>4</v>
      </c>
      <c r="G41" s="45">
        <v>41513.4</v>
      </c>
      <c r="H41" s="24">
        <v>43784</v>
      </c>
      <c r="I41" s="28"/>
      <c r="J41" s="45">
        <f t="shared" si="0"/>
        <v>41513.4</v>
      </c>
      <c r="K41" s="45">
        <v>21780</v>
      </c>
      <c r="L41" s="45">
        <v>19733.400000000001</v>
      </c>
      <c r="M41" s="46"/>
      <c r="N41" s="76">
        <v>41639.599999999999</v>
      </c>
      <c r="O41" s="76">
        <v>21780</v>
      </c>
      <c r="P41" s="76">
        <v>19733.400000000001</v>
      </c>
      <c r="Q41" s="76">
        <v>126.2</v>
      </c>
    </row>
    <row r="42" spans="1:17" ht="40.5" x14ac:dyDescent="0.3">
      <c r="A42" s="41">
        <v>34</v>
      </c>
      <c r="B42" s="42" t="s">
        <v>47</v>
      </c>
      <c r="C42" s="43" t="s">
        <v>43</v>
      </c>
      <c r="D42" s="13" t="s">
        <v>95</v>
      </c>
      <c r="E42" s="13">
        <v>43614</v>
      </c>
      <c r="F42" s="45"/>
      <c r="G42" s="45">
        <v>299.51704000000001</v>
      </c>
      <c r="H42" s="24">
        <v>43738</v>
      </c>
      <c r="I42" s="28"/>
      <c r="J42" s="45">
        <f t="shared" si="0"/>
        <v>299.51704000000001</v>
      </c>
      <c r="K42" s="45"/>
      <c r="L42" s="45">
        <v>299.51704000000001</v>
      </c>
      <c r="M42" s="46"/>
      <c r="N42" s="76">
        <v>299.60000000000002</v>
      </c>
      <c r="O42" s="76"/>
      <c r="P42" s="76">
        <v>299.60000000000002</v>
      </c>
      <c r="Q42" s="76"/>
    </row>
    <row r="43" spans="1:17" ht="61.5" customHeight="1" x14ac:dyDescent="0.3">
      <c r="A43" s="41">
        <v>35</v>
      </c>
      <c r="B43" s="42" t="s">
        <v>48</v>
      </c>
      <c r="C43" s="43" t="s">
        <v>43</v>
      </c>
      <c r="D43" s="10" t="s">
        <v>115</v>
      </c>
      <c r="E43" s="10" t="s">
        <v>130</v>
      </c>
      <c r="F43" s="45">
        <v>2.5</v>
      </c>
      <c r="G43" s="45">
        <v>23807.94</v>
      </c>
      <c r="H43" s="24">
        <v>43723</v>
      </c>
      <c r="I43" s="28"/>
      <c r="J43" s="45">
        <f t="shared" si="0"/>
        <v>23807.938559999999</v>
      </c>
      <c r="K43" s="45">
        <v>22808</v>
      </c>
      <c r="L43" s="45">
        <v>999.93856000000005</v>
      </c>
      <c r="M43" s="46"/>
      <c r="N43" s="76">
        <v>23808</v>
      </c>
      <c r="O43" s="76">
        <v>22808</v>
      </c>
      <c r="P43" s="76">
        <v>1000</v>
      </c>
      <c r="Q43" s="76"/>
    </row>
    <row r="44" spans="1:17" ht="73.5" customHeight="1" x14ac:dyDescent="0.3">
      <c r="A44" s="41">
        <v>36</v>
      </c>
      <c r="B44" s="42" t="s">
        <v>49</v>
      </c>
      <c r="C44" s="43" t="s">
        <v>43</v>
      </c>
      <c r="D44" s="10" t="s">
        <v>95</v>
      </c>
      <c r="E44" s="10" t="s">
        <v>131</v>
      </c>
      <c r="F44" s="45">
        <v>1</v>
      </c>
      <c r="G44" s="45">
        <v>8293.9799600000006</v>
      </c>
      <c r="H44" s="24">
        <v>43723</v>
      </c>
      <c r="I44" s="28"/>
      <c r="J44" s="45">
        <f t="shared" si="0"/>
        <v>8293.9799599999988</v>
      </c>
      <c r="K44" s="45">
        <v>8064.4</v>
      </c>
      <c r="L44" s="45">
        <v>229.57996</v>
      </c>
      <c r="M44" s="46"/>
      <c r="N44" s="76">
        <v>8294</v>
      </c>
      <c r="O44" s="76">
        <v>8064.4</v>
      </c>
      <c r="P44" s="76">
        <v>229.6</v>
      </c>
      <c r="Q44" s="76"/>
    </row>
    <row r="45" spans="1:17" ht="68.25" customHeight="1" x14ac:dyDescent="0.3">
      <c r="A45" s="41">
        <v>37</v>
      </c>
      <c r="B45" s="42" t="s">
        <v>50</v>
      </c>
      <c r="C45" s="43" t="s">
        <v>43</v>
      </c>
      <c r="D45" s="23" t="s">
        <v>132</v>
      </c>
      <c r="E45" s="23" t="s">
        <v>131</v>
      </c>
      <c r="F45" s="45">
        <v>1.75</v>
      </c>
      <c r="G45" s="45">
        <v>18500</v>
      </c>
      <c r="H45" s="24">
        <v>43692</v>
      </c>
      <c r="I45" s="28"/>
      <c r="J45" s="45">
        <f t="shared" si="0"/>
        <v>18500</v>
      </c>
      <c r="K45" s="45">
        <v>18500</v>
      </c>
      <c r="L45" s="45"/>
      <c r="M45" s="46"/>
      <c r="N45" s="76">
        <v>18500</v>
      </c>
      <c r="O45" s="76">
        <v>18500</v>
      </c>
      <c r="P45" s="76"/>
      <c r="Q45" s="76"/>
    </row>
    <row r="46" spans="1:17" ht="69.75" customHeight="1" x14ac:dyDescent="0.3">
      <c r="A46" s="41">
        <v>38</v>
      </c>
      <c r="B46" s="42" t="s">
        <v>51</v>
      </c>
      <c r="C46" s="43" t="s">
        <v>43</v>
      </c>
      <c r="D46" s="10" t="s">
        <v>133</v>
      </c>
      <c r="E46" s="49">
        <v>43784</v>
      </c>
      <c r="F46" s="45">
        <v>1</v>
      </c>
      <c r="G46" s="45">
        <v>6970.8394799999996</v>
      </c>
      <c r="H46" s="24">
        <v>43723</v>
      </c>
      <c r="I46" s="28"/>
      <c r="J46" s="45">
        <f t="shared" si="0"/>
        <v>6970.8394799999996</v>
      </c>
      <c r="K46" s="45"/>
      <c r="L46" s="45">
        <v>6970.8394799999996</v>
      </c>
      <c r="M46" s="46"/>
      <c r="N46" s="76">
        <v>7196</v>
      </c>
      <c r="O46" s="76"/>
      <c r="P46" s="76">
        <v>7196</v>
      </c>
      <c r="Q46" s="76"/>
    </row>
    <row r="47" spans="1:17" ht="40.5" x14ac:dyDescent="0.3">
      <c r="A47" s="41">
        <v>39</v>
      </c>
      <c r="B47" s="42" t="s">
        <v>52</v>
      </c>
      <c r="C47" s="43" t="s">
        <v>43</v>
      </c>
      <c r="D47" s="10" t="s">
        <v>134</v>
      </c>
      <c r="E47" s="49">
        <v>43640</v>
      </c>
      <c r="F47" s="45">
        <v>0.5</v>
      </c>
      <c r="G47" s="45">
        <v>4794.6194800000003</v>
      </c>
      <c r="H47" s="24">
        <v>43692</v>
      </c>
      <c r="I47" s="28"/>
      <c r="J47" s="45">
        <f t="shared" si="0"/>
        <v>4794.6194800000003</v>
      </c>
      <c r="K47" s="45">
        <v>4794.6194800000003</v>
      </c>
      <c r="L47" s="45"/>
      <c r="M47" s="46"/>
      <c r="N47" s="76">
        <v>4794.7</v>
      </c>
      <c r="O47" s="76">
        <v>4794.7</v>
      </c>
      <c r="P47" s="76"/>
      <c r="Q47" s="76"/>
    </row>
    <row r="48" spans="1:17" ht="40.5" x14ac:dyDescent="0.3">
      <c r="A48" s="41">
        <v>40</v>
      </c>
      <c r="B48" s="42" t="s">
        <v>53</v>
      </c>
      <c r="C48" s="43" t="s">
        <v>43</v>
      </c>
      <c r="D48" s="10" t="s">
        <v>135</v>
      </c>
      <c r="E48" s="49">
        <v>44058</v>
      </c>
      <c r="F48" s="45"/>
      <c r="G48" s="45">
        <f>3150</f>
        <v>3150</v>
      </c>
      <c r="H48" s="24">
        <v>43753</v>
      </c>
      <c r="I48" s="28"/>
      <c r="J48" s="45">
        <f t="shared" si="0"/>
        <v>3150</v>
      </c>
      <c r="K48" s="45"/>
      <c r="L48" s="45">
        <v>3150</v>
      </c>
      <c r="M48" s="46"/>
      <c r="N48" s="76">
        <v>3150</v>
      </c>
      <c r="O48" s="76"/>
      <c r="P48" s="76">
        <v>3150</v>
      </c>
      <c r="Q48" s="76"/>
    </row>
    <row r="49" spans="1:17" ht="60.75" x14ac:dyDescent="0.3">
      <c r="A49" s="41">
        <v>41</v>
      </c>
      <c r="B49" s="42" t="s">
        <v>54</v>
      </c>
      <c r="C49" s="43" t="s">
        <v>43</v>
      </c>
      <c r="D49" s="10" t="s">
        <v>113</v>
      </c>
      <c r="E49" s="50" t="s">
        <v>147</v>
      </c>
      <c r="F49" s="45">
        <v>4.5</v>
      </c>
      <c r="G49" s="45">
        <f>18373.2322+18232.22279</f>
        <v>36605.454989999998</v>
      </c>
      <c r="H49" s="24">
        <v>43723</v>
      </c>
      <c r="I49" s="28"/>
      <c r="J49" s="45">
        <f t="shared" si="0"/>
        <v>36605.454989999998</v>
      </c>
      <c r="K49" s="45">
        <v>18705.7</v>
      </c>
      <c r="L49" s="45">
        <v>17899.754990000001</v>
      </c>
      <c r="M49" s="46"/>
      <c r="N49" s="76">
        <v>36705.600000000006</v>
      </c>
      <c r="O49" s="76">
        <v>18705.7</v>
      </c>
      <c r="P49" s="76">
        <v>17999.900000000001</v>
      </c>
      <c r="Q49" s="76"/>
    </row>
    <row r="50" spans="1:17" ht="40.5" x14ac:dyDescent="0.3">
      <c r="A50" s="41">
        <v>42</v>
      </c>
      <c r="B50" s="42" t="s">
        <v>55</v>
      </c>
      <c r="C50" s="43" t="s">
        <v>43</v>
      </c>
      <c r="D50" s="10" t="s">
        <v>95</v>
      </c>
      <c r="E50" s="50" t="s">
        <v>148</v>
      </c>
      <c r="F50" s="45">
        <v>6</v>
      </c>
      <c r="G50" s="45">
        <v>60368.7</v>
      </c>
      <c r="H50" s="24">
        <v>43723</v>
      </c>
      <c r="I50" s="28"/>
      <c r="J50" s="45">
        <f t="shared" si="0"/>
        <v>60368.7</v>
      </c>
      <c r="K50" s="45">
        <v>41842</v>
      </c>
      <c r="L50" s="45">
        <v>18526.7</v>
      </c>
      <c r="M50" s="46"/>
      <c r="N50" s="76">
        <v>60841.799999999996</v>
      </c>
      <c r="O50" s="76">
        <v>41842</v>
      </c>
      <c r="P50" s="76">
        <v>18526.7</v>
      </c>
      <c r="Q50" s="76">
        <v>473.1</v>
      </c>
    </row>
    <row r="51" spans="1:17" ht="40.5" x14ac:dyDescent="0.3">
      <c r="A51" s="41">
        <v>43</v>
      </c>
      <c r="B51" s="42" t="s">
        <v>56</v>
      </c>
      <c r="C51" s="43" t="s">
        <v>43</v>
      </c>
      <c r="D51" s="10" t="s">
        <v>95</v>
      </c>
      <c r="E51" s="49">
        <v>43734</v>
      </c>
      <c r="F51" s="45">
        <v>1.9</v>
      </c>
      <c r="G51" s="45">
        <v>18399.675149999999</v>
      </c>
      <c r="H51" s="24">
        <v>43723</v>
      </c>
      <c r="I51" s="28"/>
      <c r="J51" s="45">
        <f t="shared" si="0"/>
        <v>18399.674999999999</v>
      </c>
      <c r="K51" s="45">
        <v>18000</v>
      </c>
      <c r="L51" s="45">
        <v>399.67500000000001</v>
      </c>
      <c r="M51" s="46"/>
      <c r="N51" s="76">
        <v>18399.7</v>
      </c>
      <c r="O51" s="76">
        <v>18000</v>
      </c>
      <c r="P51" s="76">
        <v>399.7</v>
      </c>
      <c r="Q51" s="76"/>
    </row>
    <row r="52" spans="1:17" ht="60.75" x14ac:dyDescent="0.3">
      <c r="A52" s="41">
        <v>44</v>
      </c>
      <c r="B52" s="42" t="s">
        <v>57</v>
      </c>
      <c r="C52" s="43" t="s">
        <v>43</v>
      </c>
      <c r="D52" s="13" t="s">
        <v>113</v>
      </c>
      <c r="E52" s="49">
        <v>43728</v>
      </c>
      <c r="F52" s="45">
        <v>1.948</v>
      </c>
      <c r="G52" s="45">
        <v>43570.47206</v>
      </c>
      <c r="H52" s="24">
        <v>43672</v>
      </c>
      <c r="I52" s="28"/>
      <c r="J52" s="45">
        <f t="shared" si="0"/>
        <v>43570.47206</v>
      </c>
      <c r="K52" s="45"/>
      <c r="L52" s="45">
        <v>43570.47206</v>
      </c>
      <c r="M52" s="46"/>
      <c r="N52" s="76">
        <v>43570.5</v>
      </c>
      <c r="O52" s="76"/>
      <c r="P52" s="76">
        <v>43570.5</v>
      </c>
      <c r="Q52" s="76"/>
    </row>
    <row r="53" spans="1:17" ht="60.75" x14ac:dyDescent="0.3">
      <c r="A53" s="41">
        <v>45</v>
      </c>
      <c r="B53" s="42" t="s">
        <v>58</v>
      </c>
      <c r="C53" s="43" t="s">
        <v>43</v>
      </c>
      <c r="D53" s="10" t="s">
        <v>95</v>
      </c>
      <c r="E53" s="49">
        <v>43784</v>
      </c>
      <c r="F53" s="45">
        <v>2</v>
      </c>
      <c r="G53" s="45">
        <v>18359.953999999998</v>
      </c>
      <c r="H53" s="24">
        <v>43784</v>
      </c>
      <c r="I53" s="28"/>
      <c r="J53" s="45">
        <f t="shared" si="0"/>
        <v>18359.953999999998</v>
      </c>
      <c r="K53" s="45">
        <v>9438.9539999999997</v>
      </c>
      <c r="L53" s="45">
        <v>8921</v>
      </c>
      <c r="M53" s="46"/>
      <c r="N53" s="76">
        <v>19324.7</v>
      </c>
      <c r="O53" s="76">
        <v>9439</v>
      </c>
      <c r="P53" s="76">
        <v>8921</v>
      </c>
      <c r="Q53" s="76">
        <v>964.7</v>
      </c>
    </row>
    <row r="54" spans="1:17" ht="40.5" x14ac:dyDescent="0.3">
      <c r="A54" s="41">
        <v>46</v>
      </c>
      <c r="B54" s="42" t="s">
        <v>59</v>
      </c>
      <c r="C54" s="43" t="s">
        <v>43</v>
      </c>
      <c r="D54" s="10" t="s">
        <v>95</v>
      </c>
      <c r="E54" s="49">
        <v>43752</v>
      </c>
      <c r="F54" s="45">
        <v>5</v>
      </c>
      <c r="G54" s="45">
        <f>53026.5506</f>
        <v>53026.550600000002</v>
      </c>
      <c r="H54" s="24">
        <v>43723</v>
      </c>
      <c r="I54" s="28"/>
      <c r="J54" s="45">
        <f t="shared" si="0"/>
        <v>53026.550600000002</v>
      </c>
      <c r="K54" s="45">
        <v>53026.550600000002</v>
      </c>
      <c r="L54" s="45"/>
      <c r="M54" s="46"/>
      <c r="N54" s="76">
        <v>53026.6</v>
      </c>
      <c r="O54" s="76">
        <v>53026.6</v>
      </c>
      <c r="P54" s="76"/>
      <c r="Q54" s="76"/>
    </row>
    <row r="55" spans="1:17" ht="40.5" hidden="1" x14ac:dyDescent="0.3">
      <c r="A55" s="41"/>
      <c r="B55" s="117" t="s">
        <v>60</v>
      </c>
      <c r="C55" s="67"/>
      <c r="D55" s="23" t="s">
        <v>95</v>
      </c>
      <c r="E55" s="49"/>
      <c r="F55" s="45"/>
      <c r="G55" s="45"/>
      <c r="H55" s="24"/>
      <c r="I55" s="28"/>
      <c r="J55" s="45"/>
      <c r="K55" s="45"/>
      <c r="L55" s="45"/>
      <c r="M55" s="46"/>
      <c r="N55" s="98"/>
      <c r="O55" s="98"/>
      <c r="P55" s="98"/>
      <c r="Q55" s="98"/>
    </row>
    <row r="56" spans="1:17" ht="60.75" customHeight="1" x14ac:dyDescent="0.3">
      <c r="A56" s="41">
        <v>47</v>
      </c>
      <c r="B56" s="118"/>
      <c r="C56" s="43" t="s">
        <v>43</v>
      </c>
      <c r="D56" s="10" t="s">
        <v>136</v>
      </c>
      <c r="E56" s="49">
        <v>43738</v>
      </c>
      <c r="F56" s="45">
        <v>5.5</v>
      </c>
      <c r="G56" s="45">
        <v>48196.345450000001</v>
      </c>
      <c r="H56" s="24">
        <v>43738</v>
      </c>
      <c r="I56" s="28"/>
      <c r="J56" s="45">
        <f t="shared" si="0"/>
        <v>48196.345450000001</v>
      </c>
      <c r="K56" s="45"/>
      <c r="L56" s="45">
        <v>48196.345450000001</v>
      </c>
      <c r="M56" s="46"/>
      <c r="N56" s="127">
        <v>57722.700000000004</v>
      </c>
      <c r="O56" s="127"/>
      <c r="P56" s="127">
        <v>55810.3</v>
      </c>
      <c r="Q56" s="127">
        <v>1912.4</v>
      </c>
    </row>
    <row r="57" spans="1:17" ht="54" customHeight="1" x14ac:dyDescent="0.3">
      <c r="A57" s="41">
        <v>48</v>
      </c>
      <c r="B57" s="42" t="s">
        <v>61</v>
      </c>
      <c r="C57" s="43" t="s">
        <v>43</v>
      </c>
      <c r="D57" s="10" t="s">
        <v>137</v>
      </c>
      <c r="E57" s="49">
        <v>43723</v>
      </c>
      <c r="F57" s="45">
        <v>5.4880000000000004</v>
      </c>
      <c r="G57" s="45">
        <v>61734.137260000003</v>
      </c>
      <c r="H57" s="24">
        <v>43723</v>
      </c>
      <c r="I57" s="28"/>
      <c r="J57" s="45">
        <f t="shared" si="0"/>
        <v>61734.137259999996</v>
      </c>
      <c r="K57" s="45">
        <v>28398.67</v>
      </c>
      <c r="L57" s="45">
        <v>33335.467259999998</v>
      </c>
      <c r="M57" s="46"/>
      <c r="N57" s="128"/>
      <c r="O57" s="128"/>
      <c r="P57" s="128"/>
      <c r="Q57" s="128"/>
    </row>
    <row r="58" spans="1:17" ht="55.5" customHeight="1" x14ac:dyDescent="0.3">
      <c r="A58" s="41">
        <v>49</v>
      </c>
      <c r="B58" s="42" t="s">
        <v>62</v>
      </c>
      <c r="C58" s="43" t="s">
        <v>43</v>
      </c>
      <c r="D58" s="10" t="s">
        <v>95</v>
      </c>
      <c r="E58" s="50" t="s">
        <v>149</v>
      </c>
      <c r="F58" s="45">
        <v>11</v>
      </c>
      <c r="G58" s="45">
        <v>116136.93913</v>
      </c>
      <c r="H58" s="24">
        <v>43784</v>
      </c>
      <c r="I58" s="28"/>
      <c r="J58" s="45">
        <f t="shared" si="0"/>
        <v>116136.93913</v>
      </c>
      <c r="K58" s="45">
        <v>115704.8</v>
      </c>
      <c r="L58" s="45">
        <v>432.13913000000002</v>
      </c>
      <c r="M58" s="46"/>
      <c r="N58" s="76">
        <v>62825.400000000009</v>
      </c>
      <c r="O58" s="76">
        <v>28398.7</v>
      </c>
      <c r="P58" s="76">
        <v>33941.4</v>
      </c>
      <c r="Q58" s="76">
        <v>485.3</v>
      </c>
    </row>
    <row r="59" spans="1:17" ht="40.5" x14ac:dyDescent="0.3">
      <c r="A59" s="41">
        <v>50</v>
      </c>
      <c r="B59" s="42" t="s">
        <v>63</v>
      </c>
      <c r="C59" s="43" t="s">
        <v>43</v>
      </c>
      <c r="D59" s="10" t="s">
        <v>138</v>
      </c>
      <c r="E59" s="49">
        <v>43824</v>
      </c>
      <c r="F59" s="45">
        <v>2.0529999999999999</v>
      </c>
      <c r="G59" s="45">
        <v>11117.84519</v>
      </c>
      <c r="H59" s="24">
        <v>43723</v>
      </c>
      <c r="I59" s="28"/>
      <c r="J59" s="45">
        <f t="shared" si="0"/>
        <v>11117.84519</v>
      </c>
      <c r="K59" s="45">
        <v>11117.84519</v>
      </c>
      <c r="L59" s="45"/>
      <c r="M59" s="46"/>
      <c r="N59" s="127">
        <v>129766.3</v>
      </c>
      <c r="O59" s="127">
        <v>115704.8</v>
      </c>
      <c r="P59" s="127">
        <v>12084.4</v>
      </c>
      <c r="Q59" s="127">
        <v>1977.1</v>
      </c>
    </row>
    <row r="60" spans="1:17" ht="51.75" customHeight="1" x14ac:dyDescent="0.3">
      <c r="A60" s="41">
        <v>51</v>
      </c>
      <c r="B60" s="42" t="s">
        <v>64</v>
      </c>
      <c r="C60" s="43" t="s">
        <v>43</v>
      </c>
      <c r="D60" s="10" t="s">
        <v>95</v>
      </c>
      <c r="E60" s="50" t="s">
        <v>150</v>
      </c>
      <c r="F60" s="45">
        <v>9</v>
      </c>
      <c r="G60" s="45">
        <v>83802.003150000004</v>
      </c>
      <c r="H60" s="24">
        <v>43723</v>
      </c>
      <c r="I60" s="28"/>
      <c r="J60" s="45">
        <f t="shared" si="0"/>
        <v>83802.003150000004</v>
      </c>
      <c r="K60" s="45"/>
      <c r="L60" s="45">
        <v>83802.003150000004</v>
      </c>
      <c r="M60" s="46"/>
      <c r="N60" s="128"/>
      <c r="O60" s="128"/>
      <c r="P60" s="128"/>
      <c r="Q60" s="128"/>
    </row>
    <row r="61" spans="1:17" ht="55.5" customHeight="1" x14ac:dyDescent="0.3">
      <c r="A61" s="41">
        <v>52</v>
      </c>
      <c r="B61" s="42" t="s">
        <v>65</v>
      </c>
      <c r="C61" s="43" t="s">
        <v>43</v>
      </c>
      <c r="D61" s="10" t="s">
        <v>139</v>
      </c>
      <c r="E61" s="49">
        <v>43734</v>
      </c>
      <c r="F61" s="45">
        <v>1.5</v>
      </c>
      <c r="G61" s="45">
        <v>9036.3176999999996</v>
      </c>
      <c r="H61" s="24">
        <v>43723</v>
      </c>
      <c r="I61" s="28"/>
      <c r="J61" s="45">
        <f t="shared" si="0"/>
        <v>9036.3176999999996</v>
      </c>
      <c r="K61" s="45">
        <v>9036.3176999999996</v>
      </c>
      <c r="L61" s="45"/>
      <c r="M61" s="46"/>
      <c r="N61" s="76">
        <v>12343.3</v>
      </c>
      <c r="O61" s="76">
        <v>12343.3</v>
      </c>
      <c r="P61" s="76"/>
      <c r="Q61" s="76"/>
    </row>
    <row r="62" spans="1:17" ht="40.5" x14ac:dyDescent="0.3">
      <c r="A62" s="41">
        <v>53</v>
      </c>
      <c r="B62" s="42" t="s">
        <v>66</v>
      </c>
      <c r="C62" s="43" t="s">
        <v>43</v>
      </c>
      <c r="D62" s="10" t="s">
        <v>95</v>
      </c>
      <c r="E62" s="49">
        <v>43814</v>
      </c>
      <c r="F62" s="45">
        <v>4.38</v>
      </c>
      <c r="G62" s="45">
        <f>10005.9+8240.94</f>
        <v>18246.84</v>
      </c>
      <c r="H62" s="24">
        <v>43702</v>
      </c>
      <c r="I62" s="28"/>
      <c r="J62" s="45">
        <f t="shared" si="0"/>
        <v>18246.84</v>
      </c>
      <c r="K62" s="45">
        <v>18005.900000000001</v>
      </c>
      <c r="L62" s="45">
        <v>240.94</v>
      </c>
      <c r="M62" s="46"/>
      <c r="N62" s="76">
        <v>86228.3</v>
      </c>
      <c r="O62" s="76"/>
      <c r="P62" s="76">
        <v>86228.3</v>
      </c>
      <c r="Q62" s="76"/>
    </row>
    <row r="63" spans="1:17" ht="40.5" x14ac:dyDescent="0.3">
      <c r="A63" s="115">
        <v>54</v>
      </c>
      <c r="B63" s="117" t="s">
        <v>67</v>
      </c>
      <c r="C63" s="119" t="s">
        <v>43</v>
      </c>
      <c r="D63" s="10" t="s">
        <v>95</v>
      </c>
      <c r="E63" s="49">
        <v>43784</v>
      </c>
      <c r="F63" s="45">
        <v>2</v>
      </c>
      <c r="G63" s="45">
        <v>27793.866559999999</v>
      </c>
      <c r="H63" s="24">
        <v>43739</v>
      </c>
      <c r="I63" s="28"/>
      <c r="J63" s="45">
        <f t="shared" ref="J63:J71" si="1">K63+L63+M63</f>
        <v>27793.866560000002</v>
      </c>
      <c r="K63" s="45">
        <v>20491</v>
      </c>
      <c r="L63" s="45">
        <v>7302.8665600000004</v>
      </c>
      <c r="M63" s="46"/>
      <c r="N63" s="76">
        <v>9036.4</v>
      </c>
      <c r="O63" s="76">
        <v>9036.4</v>
      </c>
      <c r="P63" s="76"/>
      <c r="Q63" s="76"/>
    </row>
    <row r="64" spans="1:17" ht="56.25" customHeight="1" x14ac:dyDescent="0.3">
      <c r="A64" s="116"/>
      <c r="B64" s="118"/>
      <c r="C64" s="120"/>
      <c r="D64" s="23" t="s">
        <v>95</v>
      </c>
      <c r="E64" s="52">
        <v>43753</v>
      </c>
      <c r="F64" s="45" t="s">
        <v>163</v>
      </c>
      <c r="G64" s="53">
        <v>8087.9387999999999</v>
      </c>
      <c r="H64" s="35">
        <v>43753</v>
      </c>
      <c r="I64" s="36"/>
      <c r="J64" s="45">
        <f t="shared" si="1"/>
        <v>8087.9387999999999</v>
      </c>
      <c r="K64" s="45">
        <v>1984.8</v>
      </c>
      <c r="L64" s="45">
        <v>6103.1387999999997</v>
      </c>
      <c r="M64" s="54"/>
      <c r="N64" s="76">
        <v>19101</v>
      </c>
      <c r="O64" s="76">
        <v>18005.900000000001</v>
      </c>
      <c r="P64" s="76">
        <v>1095.0999999999999</v>
      </c>
      <c r="Q64" s="76"/>
    </row>
    <row r="65" spans="1:17" ht="40.5" x14ac:dyDescent="0.3">
      <c r="A65" s="41">
        <v>55</v>
      </c>
      <c r="B65" s="55" t="s">
        <v>68</v>
      </c>
      <c r="C65" s="51" t="s">
        <v>43</v>
      </c>
      <c r="D65" s="10" t="s">
        <v>95</v>
      </c>
      <c r="E65" s="49">
        <v>43776</v>
      </c>
      <c r="F65" s="53">
        <v>5.25</v>
      </c>
      <c r="G65" s="53">
        <v>72785.256399999998</v>
      </c>
      <c r="H65" s="35">
        <v>43738</v>
      </c>
      <c r="I65" s="36"/>
      <c r="J65" s="45">
        <f t="shared" si="1"/>
        <v>72785.256400000013</v>
      </c>
      <c r="K65" s="45">
        <v>71356.600000000006</v>
      </c>
      <c r="L65" s="45">
        <v>1428.6564000000001</v>
      </c>
      <c r="M65" s="54"/>
      <c r="N65" s="127">
        <v>39153.5</v>
      </c>
      <c r="O65" s="127">
        <v>22475.8</v>
      </c>
      <c r="P65" s="127">
        <v>16677.7</v>
      </c>
      <c r="Q65" s="127"/>
    </row>
    <row r="66" spans="1:17" s="8" customFormat="1" ht="40.5" x14ac:dyDescent="0.3">
      <c r="A66" s="41">
        <v>56</v>
      </c>
      <c r="B66" s="42" t="s">
        <v>69</v>
      </c>
      <c r="C66" s="43" t="s">
        <v>43</v>
      </c>
      <c r="D66" s="19" t="s">
        <v>140</v>
      </c>
      <c r="E66" s="49">
        <v>43783</v>
      </c>
      <c r="F66" s="45">
        <v>2</v>
      </c>
      <c r="G66" s="45">
        <v>5813.2772299999997</v>
      </c>
      <c r="H66" s="24">
        <v>43692</v>
      </c>
      <c r="I66" s="37"/>
      <c r="J66" s="56">
        <f t="shared" si="1"/>
        <v>5813.2772299999997</v>
      </c>
      <c r="K66" s="45">
        <v>5813.2772299999997</v>
      </c>
      <c r="L66" s="45"/>
      <c r="M66" s="57"/>
      <c r="N66" s="128"/>
      <c r="O66" s="128"/>
      <c r="P66" s="128"/>
      <c r="Q66" s="128"/>
    </row>
    <row r="67" spans="1:17" s="8" customFormat="1" ht="40.5" x14ac:dyDescent="0.3">
      <c r="A67" s="41">
        <v>57</v>
      </c>
      <c r="B67" s="58" t="s">
        <v>81</v>
      </c>
      <c r="C67" s="51" t="s">
        <v>43</v>
      </c>
      <c r="D67" s="10" t="s">
        <v>95</v>
      </c>
      <c r="E67" s="49">
        <v>43777</v>
      </c>
      <c r="F67" s="45">
        <v>0.6</v>
      </c>
      <c r="G67" s="45">
        <v>7613.9</v>
      </c>
      <c r="H67" s="24">
        <v>43779</v>
      </c>
      <c r="I67" s="37"/>
      <c r="J67" s="56">
        <f t="shared" si="1"/>
        <v>7613.9</v>
      </c>
      <c r="K67" s="45"/>
      <c r="L67" s="45">
        <v>7613.9</v>
      </c>
      <c r="M67" s="59"/>
      <c r="N67" s="76">
        <v>75183.900000000009</v>
      </c>
      <c r="O67" s="76">
        <v>71356.600000000006</v>
      </c>
      <c r="P67" s="76">
        <v>3827.3</v>
      </c>
      <c r="Q67" s="76"/>
    </row>
    <row r="68" spans="1:17" s="8" customFormat="1" ht="72" customHeight="1" x14ac:dyDescent="0.3">
      <c r="A68" s="41">
        <v>58</v>
      </c>
      <c r="B68" s="58" t="s">
        <v>82</v>
      </c>
      <c r="C68" s="43" t="s">
        <v>43</v>
      </c>
      <c r="D68" s="10" t="s">
        <v>141</v>
      </c>
      <c r="E68" s="49">
        <v>43784</v>
      </c>
      <c r="F68" s="45">
        <v>0.5</v>
      </c>
      <c r="G68" s="45">
        <v>9000</v>
      </c>
      <c r="H68" s="24">
        <v>43779</v>
      </c>
      <c r="I68" s="37"/>
      <c r="J68" s="56">
        <f t="shared" si="1"/>
        <v>9000</v>
      </c>
      <c r="K68" s="45"/>
      <c r="L68" s="45">
        <v>9000</v>
      </c>
      <c r="M68" s="59"/>
      <c r="N68" s="76">
        <v>6003.7</v>
      </c>
      <c r="O68" s="76">
        <v>6003.7</v>
      </c>
      <c r="P68" s="76"/>
      <c r="Q68" s="76"/>
    </row>
    <row r="69" spans="1:17" s="8" customFormat="1" ht="40.5" x14ac:dyDescent="0.3">
      <c r="A69" s="41">
        <v>59</v>
      </c>
      <c r="B69" s="42" t="s">
        <v>84</v>
      </c>
      <c r="C69" s="43" t="s">
        <v>43</v>
      </c>
      <c r="D69" s="10" t="s">
        <v>95</v>
      </c>
      <c r="E69" s="49">
        <v>43760</v>
      </c>
      <c r="F69" s="45">
        <v>0.5</v>
      </c>
      <c r="G69" s="45">
        <v>8335.26</v>
      </c>
      <c r="H69" s="24">
        <v>43784</v>
      </c>
      <c r="I69" s="37"/>
      <c r="J69" s="56">
        <f t="shared" si="1"/>
        <v>8335.26</v>
      </c>
      <c r="K69" s="45"/>
      <c r="L69" s="45">
        <v>8335.26</v>
      </c>
      <c r="M69" s="59"/>
      <c r="N69" s="76">
        <v>14313.9</v>
      </c>
      <c r="O69" s="76">
        <v>5000</v>
      </c>
      <c r="P69" s="76">
        <v>9000</v>
      </c>
      <c r="Q69" s="76">
        <v>313.89999999999998</v>
      </c>
    </row>
    <row r="70" spans="1:17" s="8" customFormat="1" ht="90.75" customHeight="1" x14ac:dyDescent="0.3">
      <c r="A70" s="41">
        <v>60</v>
      </c>
      <c r="B70" s="42" t="s">
        <v>85</v>
      </c>
      <c r="C70" s="43" t="s">
        <v>43</v>
      </c>
      <c r="D70" s="10" t="s">
        <v>95</v>
      </c>
      <c r="E70" s="49">
        <v>43784</v>
      </c>
      <c r="F70" s="45">
        <v>2.15</v>
      </c>
      <c r="G70" s="45">
        <v>13475.8</v>
      </c>
      <c r="H70" s="24">
        <v>43784</v>
      </c>
      <c r="I70" s="37"/>
      <c r="J70" s="56">
        <f t="shared" si="1"/>
        <v>13475.8</v>
      </c>
      <c r="K70" s="45"/>
      <c r="L70" s="45">
        <v>13475.8</v>
      </c>
      <c r="M70" s="59"/>
      <c r="N70" s="76">
        <v>13865.8</v>
      </c>
      <c r="O70" s="76"/>
      <c r="P70" s="76">
        <v>13475.8</v>
      </c>
      <c r="Q70" s="76">
        <v>390</v>
      </c>
    </row>
    <row r="71" spans="1:17" ht="60.75" x14ac:dyDescent="0.3">
      <c r="A71" s="41">
        <v>61</v>
      </c>
      <c r="B71" s="42" t="s">
        <v>86</v>
      </c>
      <c r="C71" s="43" t="s">
        <v>43</v>
      </c>
      <c r="D71" s="10" t="s">
        <v>95</v>
      </c>
      <c r="E71" s="49">
        <v>43769</v>
      </c>
      <c r="F71" s="60">
        <v>0.81</v>
      </c>
      <c r="G71" s="45">
        <v>6265</v>
      </c>
      <c r="H71" s="61">
        <v>43784</v>
      </c>
      <c r="I71" s="62"/>
      <c r="J71" s="56">
        <f t="shared" si="1"/>
        <v>6265</v>
      </c>
      <c r="K71" s="45"/>
      <c r="L71" s="45">
        <v>6265</v>
      </c>
      <c r="M71" s="59"/>
      <c r="N71" s="76">
        <v>6479.9</v>
      </c>
      <c r="O71" s="76"/>
      <c r="P71" s="76">
        <v>6265</v>
      </c>
      <c r="Q71" s="76">
        <v>214.9</v>
      </c>
    </row>
    <row r="72" spans="1:17" ht="31.5" customHeight="1" x14ac:dyDescent="0.3">
      <c r="A72" s="113" t="s">
        <v>70</v>
      </c>
      <c r="B72" s="114"/>
      <c r="C72" s="114"/>
      <c r="D72" s="91"/>
      <c r="E72" s="63"/>
      <c r="F72" s="64"/>
      <c r="G72" s="64"/>
      <c r="H72" s="64"/>
      <c r="I72" s="64"/>
      <c r="J72" s="64"/>
      <c r="K72" s="64"/>
      <c r="L72" s="64"/>
      <c r="M72" s="59"/>
      <c r="N72" s="76">
        <v>0</v>
      </c>
      <c r="O72" s="76"/>
      <c r="P72" s="76"/>
      <c r="Q72" s="76"/>
    </row>
    <row r="73" spans="1:17" ht="87" customHeight="1" x14ac:dyDescent="0.3">
      <c r="A73" s="41">
        <v>1</v>
      </c>
      <c r="B73" s="42" t="s">
        <v>80</v>
      </c>
      <c r="C73" s="43" t="s">
        <v>15</v>
      </c>
      <c r="D73" s="10" t="s">
        <v>142</v>
      </c>
      <c r="E73" s="49">
        <v>44438</v>
      </c>
      <c r="F73" s="45" t="s">
        <v>163</v>
      </c>
      <c r="G73" s="45">
        <v>29619.704669999999</v>
      </c>
      <c r="H73" s="31">
        <v>44438</v>
      </c>
      <c r="I73" s="32"/>
      <c r="J73" s="45">
        <f t="shared" si="0"/>
        <v>80189.184180000011</v>
      </c>
      <c r="K73" s="45">
        <v>4262.8341799999998</v>
      </c>
      <c r="L73" s="45">
        <v>75926.350000000006</v>
      </c>
      <c r="M73" s="46"/>
      <c r="N73" s="76">
        <v>115567.59999999999</v>
      </c>
      <c r="O73" s="76">
        <v>4262.8999999999996</v>
      </c>
      <c r="P73" s="76">
        <v>75926.399999999994</v>
      </c>
      <c r="Q73" s="76">
        <v>35378.300000000003</v>
      </c>
    </row>
    <row r="74" spans="1:17" ht="96.75" customHeight="1" x14ac:dyDescent="0.3">
      <c r="A74" s="41">
        <v>2</v>
      </c>
      <c r="B74" s="65" t="s">
        <v>79</v>
      </c>
      <c r="C74" s="43" t="s">
        <v>15</v>
      </c>
      <c r="D74" s="92" t="s">
        <v>95</v>
      </c>
      <c r="E74" s="49">
        <v>44538</v>
      </c>
      <c r="F74" s="45" t="s">
        <v>163</v>
      </c>
      <c r="G74" s="45">
        <f>164790.5+933277.4</f>
        <v>1098067.8999999999</v>
      </c>
      <c r="H74" s="31">
        <v>44538</v>
      </c>
      <c r="I74" s="32"/>
      <c r="J74" s="45">
        <f t="shared" si="0"/>
        <v>1098067.8999999999</v>
      </c>
      <c r="K74" s="45">
        <v>933277.4</v>
      </c>
      <c r="L74" s="45">
        <v>164790.5</v>
      </c>
      <c r="M74" s="46"/>
      <c r="N74" s="76">
        <v>1098067.8999999999</v>
      </c>
      <c r="O74" s="76">
        <v>933277.4</v>
      </c>
      <c r="P74" s="76">
        <v>164790.5</v>
      </c>
      <c r="Q74" s="76"/>
    </row>
    <row r="75" spans="1:17" ht="90" customHeight="1" x14ac:dyDescent="0.3">
      <c r="A75" s="41">
        <v>3</v>
      </c>
      <c r="B75" s="42" t="s">
        <v>71</v>
      </c>
      <c r="C75" s="43" t="s">
        <v>15</v>
      </c>
      <c r="D75" s="13" t="s">
        <v>102</v>
      </c>
      <c r="E75" s="49">
        <v>44124</v>
      </c>
      <c r="F75" s="45" t="s">
        <v>163</v>
      </c>
      <c r="G75" s="45">
        <v>57500</v>
      </c>
      <c r="H75" s="31">
        <v>44124</v>
      </c>
      <c r="I75" s="32"/>
      <c r="J75" s="45">
        <f t="shared" si="0"/>
        <v>57500</v>
      </c>
      <c r="K75" s="45">
        <v>57500</v>
      </c>
      <c r="L75" s="45"/>
      <c r="M75" s="46"/>
      <c r="N75" s="76">
        <v>57500</v>
      </c>
      <c r="O75" s="76">
        <v>57500</v>
      </c>
      <c r="P75" s="76"/>
      <c r="Q75" s="76"/>
    </row>
    <row r="76" spans="1:17" ht="40.5" x14ac:dyDescent="0.3">
      <c r="A76" s="41">
        <v>4</v>
      </c>
      <c r="B76" s="42" t="s">
        <v>72</v>
      </c>
      <c r="C76" s="43" t="s">
        <v>43</v>
      </c>
      <c r="D76" s="13" t="s">
        <v>95</v>
      </c>
      <c r="E76" s="49">
        <v>43784</v>
      </c>
      <c r="F76" s="45">
        <v>4.6397000000000004</v>
      </c>
      <c r="G76" s="45">
        <v>45411.179510000002</v>
      </c>
      <c r="H76" s="24">
        <v>43723</v>
      </c>
      <c r="I76" s="28"/>
      <c r="J76" s="45">
        <f t="shared" si="0"/>
        <v>45411.179510000002</v>
      </c>
      <c r="K76" s="45">
        <v>17959.75</v>
      </c>
      <c r="L76" s="45">
        <v>27451.429510000002</v>
      </c>
      <c r="M76" s="46"/>
      <c r="N76" s="76">
        <v>48577.5</v>
      </c>
      <c r="O76" s="76">
        <v>17959.8</v>
      </c>
      <c r="P76" s="76">
        <v>30617.7</v>
      </c>
      <c r="Q76" s="76"/>
    </row>
    <row r="77" spans="1:17" ht="40.5" x14ac:dyDescent="0.3">
      <c r="A77" s="41">
        <v>5</v>
      </c>
      <c r="B77" s="42" t="s">
        <v>73</v>
      </c>
      <c r="C77" s="43" t="s">
        <v>43</v>
      </c>
      <c r="D77" s="10" t="s">
        <v>95</v>
      </c>
      <c r="E77" s="49">
        <v>43784</v>
      </c>
      <c r="F77" s="45">
        <v>4.6500000000000004</v>
      </c>
      <c r="G77" s="45">
        <v>51895.985009999997</v>
      </c>
      <c r="H77" s="24">
        <v>43728</v>
      </c>
      <c r="I77" s="28"/>
      <c r="J77" s="45">
        <f t="shared" ref="J77:J81" si="2">K77+L77+M77</f>
        <v>51895.985009999997</v>
      </c>
      <c r="K77" s="45">
        <v>8000</v>
      </c>
      <c r="L77" s="45">
        <v>43895.985009999997</v>
      </c>
      <c r="M77" s="46"/>
      <c r="N77" s="76">
        <v>53729.4</v>
      </c>
      <c r="O77" s="76">
        <v>8000</v>
      </c>
      <c r="P77" s="76">
        <v>45729.4</v>
      </c>
      <c r="Q77" s="76"/>
    </row>
    <row r="78" spans="1:17" ht="68.25" customHeight="1" x14ac:dyDescent="0.3">
      <c r="A78" s="41">
        <v>6</v>
      </c>
      <c r="B78" s="42" t="s">
        <v>74</v>
      </c>
      <c r="C78" s="43" t="s">
        <v>43</v>
      </c>
      <c r="D78" s="10" t="s">
        <v>143</v>
      </c>
      <c r="E78" s="49">
        <v>43733</v>
      </c>
      <c r="F78" s="45">
        <v>10.32</v>
      </c>
      <c r="G78" s="45">
        <v>105884.00599000001</v>
      </c>
      <c r="H78" s="24">
        <v>43728</v>
      </c>
      <c r="I78" s="28"/>
      <c r="J78" s="45">
        <f t="shared" si="2"/>
        <v>105884.00599000001</v>
      </c>
      <c r="K78" s="45">
        <v>15000</v>
      </c>
      <c r="L78" s="45">
        <v>90884.005990000005</v>
      </c>
      <c r="M78" s="46"/>
      <c r="N78" s="76">
        <v>64166.5</v>
      </c>
      <c r="O78" s="76">
        <v>10000</v>
      </c>
      <c r="P78" s="76">
        <v>54166.5</v>
      </c>
      <c r="Q78" s="76"/>
    </row>
    <row r="79" spans="1:17" ht="51.75" customHeight="1" x14ac:dyDescent="0.3">
      <c r="A79" s="41">
        <v>7</v>
      </c>
      <c r="B79" s="42" t="s">
        <v>75</v>
      </c>
      <c r="C79" s="43" t="s">
        <v>43</v>
      </c>
      <c r="D79" s="10" t="s">
        <v>144</v>
      </c>
      <c r="E79" s="49">
        <v>43762</v>
      </c>
      <c r="F79" s="45">
        <v>4</v>
      </c>
      <c r="G79" s="45">
        <v>46155.453099999999</v>
      </c>
      <c r="H79" s="24">
        <v>43723</v>
      </c>
      <c r="I79" s="28"/>
      <c r="J79" s="45">
        <f t="shared" si="2"/>
        <v>46155.453099999999</v>
      </c>
      <c r="K79" s="45">
        <v>44000</v>
      </c>
      <c r="L79" s="45">
        <v>2155.4531000000002</v>
      </c>
      <c r="M79" s="46"/>
      <c r="N79" s="76">
        <v>48059.199999999997</v>
      </c>
      <c r="O79" s="76">
        <v>44000</v>
      </c>
      <c r="P79" s="76">
        <v>4059.2</v>
      </c>
      <c r="Q79" s="76"/>
    </row>
    <row r="80" spans="1:17" ht="57.75" customHeight="1" x14ac:dyDescent="0.3">
      <c r="A80" s="41">
        <v>8</v>
      </c>
      <c r="B80" s="42" t="s">
        <v>76</v>
      </c>
      <c r="C80" s="43" t="s">
        <v>43</v>
      </c>
      <c r="D80" s="10" t="s">
        <v>146</v>
      </c>
      <c r="E80" s="49">
        <v>43738</v>
      </c>
      <c r="F80" s="45">
        <v>2</v>
      </c>
      <c r="G80" s="45">
        <v>21953.9431</v>
      </c>
      <c r="H80" s="24">
        <v>43738</v>
      </c>
      <c r="I80" s="28"/>
      <c r="J80" s="45">
        <f t="shared" si="2"/>
        <v>21953.9431</v>
      </c>
      <c r="K80" s="45">
        <v>20000</v>
      </c>
      <c r="L80" s="45">
        <v>1953.9431</v>
      </c>
      <c r="M80" s="46"/>
      <c r="N80" s="76">
        <v>21954</v>
      </c>
      <c r="O80" s="76">
        <v>20000</v>
      </c>
      <c r="P80" s="76">
        <v>1954</v>
      </c>
      <c r="Q80" s="76"/>
    </row>
    <row r="81" spans="1:17" s="8" customFormat="1" ht="49.5" customHeight="1" x14ac:dyDescent="0.3">
      <c r="A81" s="41">
        <v>9</v>
      </c>
      <c r="B81" s="42" t="s">
        <v>83</v>
      </c>
      <c r="C81" s="67" t="s">
        <v>43</v>
      </c>
      <c r="D81" s="10" t="s">
        <v>145</v>
      </c>
      <c r="E81" s="49">
        <v>43777</v>
      </c>
      <c r="F81" s="45">
        <v>0.5</v>
      </c>
      <c r="G81" s="45">
        <v>11000</v>
      </c>
      <c r="H81" s="38">
        <v>43779</v>
      </c>
      <c r="I81" s="38"/>
      <c r="J81" s="45">
        <f t="shared" si="2"/>
        <v>11000</v>
      </c>
      <c r="K81" s="66"/>
      <c r="L81" s="45">
        <v>11000</v>
      </c>
      <c r="M81" s="57"/>
      <c r="N81" s="76">
        <v>11134</v>
      </c>
      <c r="O81" s="76"/>
      <c r="P81" s="76">
        <v>11000</v>
      </c>
      <c r="Q81" s="76">
        <v>134</v>
      </c>
    </row>
    <row r="82" spans="1:17" s="8" customFormat="1" ht="21" customHeight="1" x14ac:dyDescent="0.3">
      <c r="A82" s="79"/>
      <c r="B82" s="80"/>
      <c r="C82" s="81"/>
      <c r="D82" s="82"/>
      <c r="E82" s="83"/>
      <c r="F82" s="84"/>
      <c r="G82" s="84"/>
      <c r="H82" s="85"/>
      <c r="I82" s="85"/>
      <c r="J82" s="84"/>
      <c r="K82" s="86"/>
      <c r="L82" s="84"/>
      <c r="M82" s="87"/>
      <c r="N82" s="88"/>
      <c r="O82" s="88"/>
      <c r="P82" s="88"/>
      <c r="Q82" s="88"/>
    </row>
    <row r="83" spans="1:17" s="8" customFormat="1" ht="81" x14ac:dyDescent="0.3">
      <c r="A83" s="41">
        <v>1</v>
      </c>
      <c r="B83" s="42" t="s">
        <v>160</v>
      </c>
      <c r="C83" s="67"/>
      <c r="D83" s="10"/>
      <c r="E83" s="49"/>
      <c r="F83" s="45"/>
      <c r="G83" s="45">
        <f>68921.82622-96.84-2250.15713-3389.14235</f>
        <v>63185.686739999997</v>
      </c>
      <c r="H83" s="38"/>
      <c r="I83" s="38"/>
      <c r="J83" s="45"/>
      <c r="K83" s="66"/>
      <c r="L83" s="45"/>
      <c r="M83" s="57"/>
      <c r="N83" s="76"/>
      <c r="O83" s="76"/>
      <c r="P83" s="76"/>
      <c r="Q83" s="76"/>
    </row>
    <row r="84" spans="1:17" s="8" customFormat="1" ht="182.25" x14ac:dyDescent="0.3">
      <c r="A84" s="41">
        <v>2</v>
      </c>
      <c r="B84" s="58" t="s">
        <v>161</v>
      </c>
      <c r="C84" s="51"/>
      <c r="D84" s="10"/>
      <c r="E84" s="49"/>
      <c r="F84" s="45"/>
      <c r="G84" s="45">
        <v>3355.25</v>
      </c>
      <c r="H84" s="38"/>
      <c r="I84" s="38"/>
      <c r="J84" s="45"/>
      <c r="K84" s="66"/>
      <c r="L84" s="45"/>
      <c r="M84" s="59"/>
      <c r="N84" s="76"/>
      <c r="O84" s="76"/>
      <c r="P84" s="76"/>
      <c r="Q84" s="76"/>
    </row>
    <row r="85" spans="1:17" s="8" customFormat="1" ht="49.5" customHeight="1" x14ac:dyDescent="0.3">
      <c r="A85" s="41">
        <v>3</v>
      </c>
      <c r="B85" s="58" t="s">
        <v>162</v>
      </c>
      <c r="C85" s="51"/>
      <c r="D85" s="10"/>
      <c r="E85" s="49"/>
      <c r="F85" s="45"/>
      <c r="G85" s="45">
        <v>66379.135779999997</v>
      </c>
      <c r="H85" s="38"/>
      <c r="I85" s="38"/>
      <c r="J85" s="45"/>
      <c r="K85" s="66"/>
      <c r="L85" s="45"/>
      <c r="M85" s="59"/>
      <c r="N85" s="76"/>
      <c r="O85" s="76"/>
      <c r="P85" s="76"/>
      <c r="Q85" s="76"/>
    </row>
    <row r="86" spans="1:17" s="8" customFormat="1" ht="49.5" customHeight="1" x14ac:dyDescent="0.3">
      <c r="A86" s="69"/>
      <c r="B86" s="78" t="s">
        <v>77</v>
      </c>
      <c r="C86" s="67"/>
      <c r="D86" s="10"/>
      <c r="E86" s="49"/>
      <c r="F86" s="68">
        <f>SUM(F9:F81)</f>
        <v>162.44717</v>
      </c>
      <c r="G86" s="68">
        <v>4217506.6600699984</v>
      </c>
      <c r="H86" s="95"/>
      <c r="I86" s="95"/>
      <c r="J86" s="68">
        <v>4156075.5642899987</v>
      </c>
      <c r="K86" s="96">
        <v>2574529.6149800001</v>
      </c>
      <c r="L86" s="68">
        <v>1581545.9493100001</v>
      </c>
      <c r="M86" s="97">
        <f>SUM(M9:M80)</f>
        <v>0</v>
      </c>
      <c r="N86" s="77">
        <v>4326004.5035399999</v>
      </c>
      <c r="O86" s="77">
        <v>2579034.9035399999</v>
      </c>
      <c r="P86" s="77">
        <v>1563566.4</v>
      </c>
      <c r="Q86" s="77">
        <v>183403.19999999995</v>
      </c>
    </row>
    <row r="87" spans="1:17" x14ac:dyDescent="0.3">
      <c r="A87" s="11"/>
      <c r="B87" s="11"/>
      <c r="C87" s="11"/>
      <c r="D87" s="93"/>
      <c r="E87" s="11"/>
      <c r="F87" s="11"/>
      <c r="G87" s="11"/>
      <c r="H87" s="11"/>
      <c r="I87" s="11"/>
      <c r="J87" s="11"/>
      <c r="K87" s="11"/>
      <c r="L87" s="11"/>
      <c r="M87" s="11"/>
    </row>
    <row r="88" spans="1:17" ht="18.75" customHeight="1" x14ac:dyDescent="0.3">
      <c r="A88" s="111" t="s">
        <v>78</v>
      </c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</row>
    <row r="89" spans="1:17" x14ac:dyDescent="0.3">
      <c r="A89" s="112"/>
      <c r="B89" s="112"/>
      <c r="C89" s="12"/>
      <c r="D89" s="93"/>
      <c r="E89" s="25"/>
      <c r="F89" s="11"/>
      <c r="G89" s="11"/>
      <c r="H89" s="11"/>
      <c r="I89" s="11"/>
      <c r="J89" s="11"/>
      <c r="K89" s="11"/>
      <c r="L89" s="11"/>
      <c r="M89" s="11"/>
    </row>
    <row r="90" spans="1:17" x14ac:dyDescent="0.3">
      <c r="A90" s="11"/>
      <c r="B90" s="11"/>
      <c r="C90" s="11"/>
      <c r="D90" s="93"/>
      <c r="E90" s="11"/>
      <c r="F90" s="11"/>
      <c r="G90" s="11"/>
      <c r="H90" s="11"/>
      <c r="I90" s="11"/>
      <c r="J90" s="11"/>
      <c r="K90" s="11"/>
      <c r="L90" s="11"/>
      <c r="M90" s="11"/>
    </row>
    <row r="93" spans="1:17" hidden="1" x14ac:dyDescent="0.3">
      <c r="G93" s="20">
        <v>1927731.8037399999</v>
      </c>
    </row>
    <row r="94" spans="1:17" hidden="1" x14ac:dyDescent="0.3">
      <c r="G94" s="20" t="e">
        <f>(#REF!+#REF!+#REF!+[1]ОБ!$S$399)/1000-[1]ОБ!$S$133/1000-[1]ОБ!$S$261/1000</f>
        <v>#REF!</v>
      </c>
    </row>
    <row r="95" spans="1:17" hidden="1" x14ac:dyDescent="0.3">
      <c r="G95" s="20" t="e">
        <f>G93+G94</f>
        <v>#REF!</v>
      </c>
    </row>
    <row r="96" spans="1:17" hidden="1" x14ac:dyDescent="0.3">
      <c r="G96" s="21">
        <f>SUM(G9:G17)+G73+G74+G75</f>
        <v>1982329.32766</v>
      </c>
    </row>
    <row r="97" spans="7:7" hidden="1" x14ac:dyDescent="0.3"/>
    <row r="98" spans="7:7" hidden="1" x14ac:dyDescent="0.3"/>
    <row r="99" spans="7:7" hidden="1" x14ac:dyDescent="0.3"/>
    <row r="100" spans="7:7" hidden="1" x14ac:dyDescent="0.3">
      <c r="G100" s="21" t="e">
        <f>G95-G96</f>
        <v>#REF!</v>
      </c>
    </row>
    <row r="101" spans="7:7" hidden="1" x14ac:dyDescent="0.3"/>
    <row r="102" spans="7:7" hidden="1" x14ac:dyDescent="0.3">
      <c r="G102" s="3">
        <v>54770.749360000002</v>
      </c>
    </row>
    <row r="103" spans="7:7" hidden="1" x14ac:dyDescent="0.3">
      <c r="G103" s="21"/>
    </row>
    <row r="104" spans="7:7" x14ac:dyDescent="0.3">
      <c r="G104" s="21"/>
    </row>
  </sheetData>
  <customSheetViews>
    <customSheetView guid="{7F2476BF-BEE3-49A3-BE5E-69E24DBEE1E5}" scale="60" showPageBreaks="1" zeroValues="0" fitToPage="1" printArea="1" hiddenColumns="1" view="pageBreakPreview">
      <pane xSplit="2" ySplit="8" topLeftCell="C57" activePane="bottomRight" state="frozen"/>
      <selection pane="bottomRight" activeCell="R81" sqref="R81"/>
      <pageMargins left="0.19685039370078741" right="0.19685039370078741" top="0.78740157480314965" bottom="0.78740157480314965" header="0.11811023622047245" footer="0.11811023622047245"/>
      <printOptions horizontalCentered="1"/>
      <pageSetup paperSize="9" scale="40" fitToHeight="6" orientation="portrait" r:id="rId1"/>
    </customSheetView>
    <customSheetView guid="{058709CF-05E5-4BDB-BC61-9E3AD5D5F503}" scale="60" showPageBreaks="1" zeroValues="0" fitToPage="1" printArea="1" hiddenColumns="1" view="pageBreakPreview">
      <pane xSplit="2" ySplit="8" topLeftCell="C9" activePane="bottomRight" state="frozen"/>
      <selection pane="bottomRight" activeCell="L10" sqref="L10"/>
      <pageMargins left="0.19685039370078741" right="0.19685039370078741" top="0.78740157480314965" bottom="0.78740157480314965" header="0.11811023622047245" footer="0.11811023622047245"/>
      <printOptions horizontalCentered="1"/>
      <pageSetup paperSize="8" scale="40" fitToHeight="6" orientation="landscape" r:id="rId2"/>
    </customSheetView>
    <customSheetView guid="{5DDEE014-5973-4834-AB28-6ED241A3B83D}" scale="60" showPageBreaks="1" zeroValues="0" fitToPage="1" printArea="1" hiddenColumns="1" view="pageBreakPreview">
      <pane xSplit="2" ySplit="8" topLeftCell="C57" activePane="bottomRight" state="frozen"/>
      <selection pane="bottomRight" activeCell="R81" sqref="R81"/>
      <pageMargins left="0.19685039370078741" right="0.19685039370078741" top="0.78740157480314965" bottom="0.78740157480314965" header="0.11811023622047245" footer="0.11811023622047245"/>
      <printOptions horizontalCentered="1"/>
      <pageSetup paperSize="9" scale="19" fitToHeight="6" orientation="portrait" r:id="rId3"/>
    </customSheetView>
    <customSheetView guid="{AA899BDE-1E10-4F2F-A97E-C9FE06E5A6C6}" scale="60" showPageBreaks="1" zeroValues="0" fitToPage="1" printArea="1" hiddenColumns="1" view="pageBreakPreview">
      <pane xSplit="2" ySplit="8" topLeftCell="C30" activePane="bottomRight" state="frozen"/>
      <selection pane="bottomRight" activeCell="P39" sqref="P39"/>
      <pageMargins left="0.19685039370078741" right="0.19685039370078741" top="0.78740157480314965" bottom="0.78740157480314965" header="0.11811023622047245" footer="0.11811023622047245"/>
      <printOptions horizontalCentered="1"/>
      <pageSetup paperSize="8" scale="40" fitToHeight="6" orientation="landscape" r:id="rId4"/>
    </customSheetView>
    <customSheetView guid="{DA6A81BF-A3AD-4188-9B54-EE4E0EAD750E}" scale="60" showPageBreaks="1" zeroValues="0" fitToPage="1" printArea="1" hiddenColumns="1" view="pageBreakPreview">
      <pane xSplit="2" ySplit="8" topLeftCell="K9" activePane="bottomRight" state="frozen"/>
      <selection pane="bottomRight" activeCell="P11" sqref="P11"/>
      <pageMargins left="0.19685039370078741" right="0.19685039370078741" top="0.78740157480314965" bottom="0.78740157480314965" header="0.11811023622047245" footer="0.11811023622047245"/>
      <printOptions horizontalCentered="1"/>
      <pageSetup paperSize="8" scale="40" fitToHeight="6" orientation="landscape" r:id="rId5"/>
    </customSheetView>
    <customSheetView guid="{C1B3D1B8-7BE7-4EC6-8267-217D0B3F2A75}" scale="60" showPageBreaks="1" zeroValues="0" fitToPage="1" printArea="1" hiddenColumns="1" view="pageBreakPreview">
      <pane xSplit="2" ySplit="8" topLeftCell="E9" activePane="bottomRight" state="frozen"/>
      <selection pane="bottomRight" activeCell="P11" sqref="P11"/>
      <pageMargins left="0.19685039370078741" right="0.19685039370078741" top="0.78740157480314965" bottom="0.78740157480314965" header="0.11811023622047245" footer="0.11811023622047245"/>
      <printOptions horizontalCentered="1"/>
      <pageSetup paperSize="8" scale="40" fitToHeight="6" orientation="landscape" r:id="rId6"/>
    </customSheetView>
    <customSheetView guid="{06E3C73F-D1DB-46AD-9CC1-7BDCB730E9C9}" scale="60" showPageBreaks="1" zeroValues="0" fitToPage="1" printArea="1" hiddenColumns="1" view="pageBreakPreview">
      <pane xSplit="2" ySplit="8" topLeftCell="E54" activePane="bottomRight" state="frozen"/>
      <selection pane="bottomRight" activeCell="M12" sqref="M12"/>
      <pageMargins left="0.19685039370078741" right="0.19685039370078741" top="0.78740157480314965" bottom="0.78740157480314965" header="0.11811023622047245" footer="0.11811023622047245"/>
      <printOptions horizontalCentered="1"/>
      <pageSetup paperSize="8" scale="40" fitToHeight="6" orientation="landscape" r:id="rId7"/>
    </customSheetView>
    <customSheetView guid="{E5F7C554-6F88-4CEC-A99C-40C02217116D}" scale="60" showPageBreaks="1" zeroValues="0" fitToPage="1" printArea="1" hiddenColumns="1" view="pageBreakPreview">
      <pane xSplit="2" ySplit="8" topLeftCell="G51" activePane="bottomRight" state="frozen"/>
      <selection pane="bottomRight" activeCell="J53" sqref="J53"/>
      <pageMargins left="0.19685039370078741" right="0.19685039370078741" top="0.78740157480314965" bottom="0.78740157480314965" header="0.11811023622047245" footer="0.11811023622047245"/>
      <printOptions horizontalCentered="1"/>
      <pageSetup paperSize="8" scale="40" fitToHeight="6" orientation="landscape" r:id="rId8"/>
    </customSheetView>
    <customSheetView guid="{2C77EDE0-78EC-4A28-97A8-4BFB5A78CE21}" scale="60" showPageBreaks="1" zeroValues="0" fitToPage="1" printArea="1" hiddenColumns="1" view="pageBreakPreview">
      <pane xSplit="2" ySplit="8" topLeftCell="G39" activePane="bottomRight" state="frozen"/>
      <selection pane="bottomRight" activeCell="V49" sqref="V49"/>
      <pageMargins left="0.19685039370078741" right="0.19685039370078741" top="0.78740157480314965" bottom="0.78740157480314965" header="0.11811023622047245" footer="0.11811023622047245"/>
      <printOptions horizontalCentered="1"/>
      <pageSetup paperSize="8" scale="40" fitToHeight="6" orientation="landscape" r:id="rId9"/>
    </customSheetView>
  </customSheetViews>
  <mergeCells count="35">
    <mergeCell ref="N65:N66"/>
    <mergeCell ref="O65:O66"/>
    <mergeCell ref="P65:P66"/>
    <mergeCell ref="Q65:Q66"/>
    <mergeCell ref="N56:N57"/>
    <mergeCell ref="O56:O57"/>
    <mergeCell ref="P56:P57"/>
    <mergeCell ref="Q56:Q57"/>
    <mergeCell ref="N59:N60"/>
    <mergeCell ref="O59:O60"/>
    <mergeCell ref="P59:P60"/>
    <mergeCell ref="Q59:Q60"/>
    <mergeCell ref="N4:Q5"/>
    <mergeCell ref="N36:N37"/>
    <mergeCell ref="O36:O37"/>
    <mergeCell ref="P36:P37"/>
    <mergeCell ref="Q36:Q37"/>
    <mergeCell ref="A88:M88"/>
    <mergeCell ref="A89:B89"/>
    <mergeCell ref="F4:F6"/>
    <mergeCell ref="G4:G6"/>
    <mergeCell ref="A72:C72"/>
    <mergeCell ref="A63:A64"/>
    <mergeCell ref="B63:B64"/>
    <mergeCell ref="D5:D6"/>
    <mergeCell ref="E5:E6"/>
    <mergeCell ref="C63:C64"/>
    <mergeCell ref="B55:B56"/>
    <mergeCell ref="A2:M2"/>
    <mergeCell ref="A4:A6"/>
    <mergeCell ref="B4:B6"/>
    <mergeCell ref="C4:C6"/>
    <mergeCell ref="H4:H6"/>
    <mergeCell ref="J4:M5"/>
    <mergeCell ref="I4:I6"/>
  </mergeCells>
  <printOptions horizontalCentered="1"/>
  <pageMargins left="0" right="0" top="0.78740157480314965" bottom="0.39370078740157483" header="0.11811023622047245" footer="0.11811023622047245"/>
  <pageSetup paperSize="8" scale="55" fitToHeight="0" orientation="landscape" r:id="rId10"/>
  <legacy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1</vt:lpstr>
      <vt:lpstr>'Приложение № 1'!Заголовки_для_печати</vt:lpstr>
      <vt:lpstr>'Приложение №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Зуева Анастасия Игоревна</dc:creator>
  <cp:lastModifiedBy>Громенко Елена Николаевна</cp:lastModifiedBy>
  <cp:lastPrinted>2021-05-18T07:10:42Z</cp:lastPrinted>
  <dcterms:created xsi:type="dcterms:W3CDTF">2019-06-26T02:28:39Z</dcterms:created>
  <dcterms:modified xsi:type="dcterms:W3CDTF">2024-04-16T01:55:51Z</dcterms:modified>
</cp:coreProperties>
</file>